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urice\Downloads\"/>
    </mc:Choice>
  </mc:AlternateContent>
  <xr:revisionPtr revIDLastSave="0" documentId="13_ncr:1_{ACBE651F-5ED3-4061-A668-98C29DDFA7F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Einleitung &amp; Vorgehensweise" sheetId="19" r:id="rId1"/>
    <sheet name="ReverseConvertible (1)" sheetId="10" r:id="rId2"/>
    <sheet name="ReverseConvertible (2)" sheetId="17" r:id="rId3"/>
    <sheet name="Berechnungen (1)" sheetId="11" r:id="rId4"/>
    <sheet name="Berechnungen (2)" sheetId="18" r:id="rId5"/>
  </sheets>
  <definedNames>
    <definedName name="_xlnm.Print_Area" localSheetId="0">'Einleitung &amp; Vorgehensweise'!$B$11:$K$26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7" l="1"/>
  <c r="K14" i="17"/>
  <c r="K16" i="17"/>
  <c r="E13" i="18"/>
  <c r="E12" i="18"/>
  <c r="E13" i="17"/>
  <c r="E12" i="17"/>
  <c r="E13" i="11"/>
  <c r="E12" i="11"/>
  <c r="E13" i="10"/>
  <c r="E12" i="10"/>
  <c r="K13" i="17"/>
  <c r="K15" i="17"/>
  <c r="K17" i="17"/>
  <c r="E22" i="17"/>
  <c r="E23" i="17" s="1"/>
  <c r="E20" i="17"/>
  <c r="E29" i="18" s="1"/>
  <c r="E19" i="17"/>
  <c r="E18" i="17"/>
  <c r="E17" i="17"/>
  <c r="E16" i="10"/>
  <c r="E15" i="10"/>
  <c r="E15" i="17"/>
  <c r="E16" i="18" s="1"/>
  <c r="E17" i="11"/>
  <c r="E22" i="11"/>
  <c r="E18" i="11"/>
  <c r="E16" i="11"/>
  <c r="E19" i="11"/>
  <c r="E20" i="11"/>
  <c r="E17" i="18"/>
  <c r="E18" i="18"/>
  <c r="E19" i="18"/>
  <c r="E20" i="18"/>
  <c r="P24" i="17"/>
  <c r="P23" i="17"/>
  <c r="P20" i="17"/>
  <c r="E29" i="11"/>
  <c r="P24" i="10"/>
  <c r="P23" i="10"/>
  <c r="P20" i="10"/>
  <c r="E21" i="11" l="1"/>
  <c r="E21" i="18"/>
  <c r="E14" i="18"/>
  <c r="E14" i="11"/>
  <c r="Q23" i="17"/>
  <c r="Q22" i="17"/>
  <c r="Q24" i="17"/>
  <c r="E33" i="18"/>
  <c r="E22" i="18"/>
  <c r="E26" i="11"/>
  <c r="E42" i="11" l="1"/>
  <c r="E45" i="11" s="1"/>
  <c r="E24" i="11"/>
  <c r="E42" i="18"/>
  <c r="E43" i="18" s="1"/>
  <c r="E26" i="18"/>
  <c r="E24" i="18"/>
  <c r="E32" i="18"/>
  <c r="E25" i="18" s="1"/>
  <c r="E50" i="11" l="1"/>
  <c r="E45" i="18"/>
  <c r="E43" i="11"/>
  <c r="E51" i="11" s="1"/>
  <c r="E50" i="18"/>
  <c r="E46" i="18"/>
  <c r="E51" i="18"/>
  <c r="E53" i="11" l="1"/>
  <c r="E23" i="10" s="1"/>
  <c r="E53" i="18"/>
  <c r="E28" i="18" s="1"/>
  <c r="E28" i="17" s="1"/>
  <c r="E29" i="17" s="1"/>
  <c r="E30" i="18" s="1"/>
  <c r="E48" i="18"/>
  <c r="E46" i="11"/>
  <c r="E48" i="11" s="1"/>
  <c r="E32" i="11" l="1"/>
  <c r="E33" i="11" s="1"/>
  <c r="E25" i="10" s="1"/>
  <c r="Q24" i="10" s="1"/>
  <c r="Q22" i="10" l="1"/>
  <c r="Q23" i="10"/>
  <c r="E25" i="11"/>
  <c r="E28" i="11" s="1"/>
  <c r="E28" i="10" s="1"/>
  <c r="E29" i="10" s="1"/>
  <c r="E30" i="11" s="1"/>
  <c r="E24" i="10" l="1"/>
</calcChain>
</file>

<file path=xl/sharedStrings.xml><?xml version="1.0" encoding="utf-8"?>
<sst xmlns="http://schemas.openxmlformats.org/spreadsheetml/2006/main" count="116" uniqueCount="55">
  <si>
    <t>Fair Value</t>
  </si>
  <si>
    <t>Prämie/Discount</t>
  </si>
  <si>
    <t>Fair Value Strukturiertes Produkt</t>
  </si>
  <si>
    <t>Datum heute:</t>
  </si>
  <si>
    <t>Laufzeitende:</t>
  </si>
  <si>
    <t>Volatilität:</t>
  </si>
  <si>
    <t>Risikofreier Zinssatz für gesamte Laufzeit:</t>
  </si>
  <si>
    <t>Credit Default Swap für gesamte Laufzeit:</t>
  </si>
  <si>
    <t>Strike:</t>
  </si>
  <si>
    <t>Kurs Basiswert:</t>
  </si>
  <si>
    <t>Börsenkurs Zertifikat:</t>
  </si>
  <si>
    <t>Nominalwert:</t>
  </si>
  <si>
    <t>Dividende  1:</t>
  </si>
  <si>
    <t>Zeitpunkt 1:</t>
  </si>
  <si>
    <t>Dividende 2:</t>
  </si>
  <si>
    <t>Zeitpunkt 2:</t>
  </si>
  <si>
    <t>Dividende 3:</t>
  </si>
  <si>
    <t>Zeitpunkt 3:</t>
  </si>
  <si>
    <t>Dividendenzahlungen:</t>
  </si>
  <si>
    <t>Berechnung Fair Value</t>
  </si>
  <si>
    <t>Laufzeit:</t>
  </si>
  <si>
    <t>Risikoloser Zinssatz:</t>
  </si>
  <si>
    <t>Credit Default Swap:</t>
  </si>
  <si>
    <t>Present Value Dividenden:</t>
  </si>
  <si>
    <t>Fair Value Produkt:</t>
  </si>
  <si>
    <t>Prämie/Discount:</t>
  </si>
  <si>
    <t>d1:</t>
  </si>
  <si>
    <t>d2:</t>
  </si>
  <si>
    <t>N(d1):</t>
  </si>
  <si>
    <t>N(d2):</t>
  </si>
  <si>
    <t>Call:</t>
  </si>
  <si>
    <t>N(-d1):</t>
  </si>
  <si>
    <t>N(-d2):</t>
  </si>
  <si>
    <t>Put:</t>
  </si>
  <si>
    <t>Black-Scholes:</t>
  </si>
  <si>
    <t>Nominal</t>
  </si>
  <si>
    <t>Anzahl Put short:</t>
  </si>
  <si>
    <t>Coupon:</t>
  </si>
  <si>
    <t>Couponzahlung:</t>
  </si>
  <si>
    <t>Coupon (annualisiert)</t>
  </si>
  <si>
    <t>PV Bond mit Coupon</t>
  </si>
  <si>
    <t>PV Bond ohne Coupon</t>
  </si>
  <si>
    <t>Aufgabe:</t>
  </si>
  <si>
    <t>Einleitung:</t>
  </si>
  <si>
    <t>Hinweis:</t>
  </si>
  <si>
    <t>© Teaching Center</t>
  </si>
  <si>
    <t>Reverse Convertible</t>
  </si>
  <si>
    <t>Wert Put-Option:</t>
  </si>
  <si>
    <t>Present Value Zero Bond:</t>
  </si>
  <si>
    <t>Coupon (annualisiert):</t>
  </si>
  <si>
    <r>
      <t xml:space="preserve">Bitte beachte, dass diese Übung aus insgesamt </t>
    </r>
    <r>
      <rPr>
        <b/>
        <sz val="11"/>
        <rFont val="Arial"/>
        <family val="2"/>
      </rPr>
      <t>4 Blättern</t>
    </r>
    <r>
      <rPr>
        <sz val="11"/>
        <rFont val="Arial"/>
        <family val="2"/>
      </rPr>
      <t xml:space="preserve"> besteht, welche du durch Anklicken im Register (unten an der Seite) einzeln öffnen kannst. </t>
    </r>
  </si>
  <si>
    <t>Der Reverse Convertible ist ein Renditeoptimierungsprodukt, welches aus einem Zero-Bond und einer bestimmten Anzahl Short-Puts zusammengesetzt wird. Der Anleger eines Revers Convertibles erhält einen im vergleich zu normalen Obligationen höheren Coupon, da er durch die Short-Put Optionen ein zusätzliches Downside-Risiko auf sich nimmt.</t>
  </si>
  <si>
    <t>In den nachfolgenden beiden Blätter könnt ihr den Wert und das Auszahlungsprofil des Reverse Convertibles durch Veränderungen der orange eingefärbten Zellen beeinflussen. In Aufgabe 1 könnt ihr beobachten, was mit dem Coupon geschieht, wenn sich die Input-Parameter Zinssatz und Volatilität verändern und der Marktwert dem Fair Value des Produktes entspricht. In Aufgabe 2 higegen wird veranschaulicht, wie sich der Fair Value des Produktes verändert, wenn der Coupon verändert wird.</t>
  </si>
  <si>
    <t>Structured Products Advanced</t>
  </si>
  <si>
    <t>Institut für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</si>
</sst>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7A132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03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5" fillId="0" borderId="0" xfId="5" applyFont="1" applyProtection="1">
      <protection hidden="1"/>
    </xf>
    <xf numFmtId="0" fontId="5" fillId="10" borderId="0" xfId="5" applyFont="1" applyFill="1" applyAlignment="1" applyProtection="1">
      <alignment horizontal="left" vertical="top" wrapText="1"/>
      <protection hidden="1"/>
    </xf>
    <xf numFmtId="0" fontId="5" fillId="10" borderId="0" xfId="5" applyFont="1" applyFill="1" applyProtection="1">
      <protection hidden="1"/>
    </xf>
    <xf numFmtId="0" fontId="6" fillId="10" borderId="0" xfId="5" applyFont="1" applyFill="1" applyProtection="1">
      <protection hidden="1"/>
    </xf>
    <xf numFmtId="0" fontId="6" fillId="0" borderId="0" xfId="5" applyFont="1" applyProtection="1">
      <protection hidden="1"/>
    </xf>
    <xf numFmtId="0" fontId="7" fillId="0" borderId="0" xfId="5" applyFont="1"/>
    <xf numFmtId="0" fontId="8" fillId="0" borderId="0" xfId="5" applyFont="1" applyAlignment="1">
      <alignment horizontal="right"/>
    </xf>
    <xf numFmtId="0" fontId="9" fillId="0" borderId="0" xfId="5" applyFont="1"/>
    <xf numFmtId="0" fontId="10" fillId="0" borderId="0" xfId="5" applyFont="1"/>
    <xf numFmtId="0" fontId="7" fillId="0" borderId="0" xfId="5" applyFont="1" applyAlignment="1">
      <alignment horizontal="right"/>
    </xf>
    <xf numFmtId="0" fontId="5" fillId="4" borderId="0" xfId="5" applyFont="1" applyFill="1" applyProtection="1">
      <protection hidden="1"/>
    </xf>
    <xf numFmtId="0" fontId="7" fillId="4" borderId="0" xfId="5" applyFont="1" applyFill="1"/>
    <xf numFmtId="0" fontId="5" fillId="10" borderId="0" xfId="5" applyFont="1" applyFill="1" applyAlignment="1" applyProtection="1">
      <alignment vertical="top" wrapText="1"/>
      <protection hidden="1"/>
    </xf>
    <xf numFmtId="0" fontId="5" fillId="10" borderId="0" xfId="5" applyFont="1" applyFill="1" applyAlignment="1" applyProtection="1">
      <alignment horizontal="left" vertical="top" wrapText="1"/>
      <protection hidden="1"/>
    </xf>
    <xf numFmtId="0" fontId="4" fillId="0" borderId="0" xfId="5" applyFont="1"/>
    <xf numFmtId="0" fontId="5" fillId="0" borderId="0" xfId="5" applyFont="1"/>
    <xf numFmtId="0" fontId="11" fillId="0" borderId="0" xfId="0" applyFont="1" applyAlignment="1">
      <alignment horizontal="right"/>
    </xf>
    <xf numFmtId="0" fontId="4" fillId="0" borderId="0" xfId="5" applyFont="1" applyAlignment="1">
      <alignment vertical="center"/>
    </xf>
    <xf numFmtId="0" fontId="12" fillId="0" borderId="0" xfId="5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0" fontId="7" fillId="0" borderId="0" xfId="0" applyNumberFormat="1" applyFont="1"/>
    <xf numFmtId="0" fontId="9" fillId="0" borderId="0" xfId="0" applyFont="1"/>
    <xf numFmtId="10" fontId="7" fillId="4" borderId="0" xfId="0" applyNumberFormat="1" applyFont="1" applyFill="1"/>
    <xf numFmtId="0" fontId="7" fillId="4" borderId="0" xfId="0" applyFont="1" applyFill="1"/>
    <xf numFmtId="0" fontId="9" fillId="4" borderId="0" xfId="0" applyFont="1" applyFill="1"/>
    <xf numFmtId="0" fontId="13" fillId="0" borderId="0" xfId="0" applyFont="1" applyAlignment="1">
      <alignment horizontal="left"/>
    </xf>
    <xf numFmtId="14" fontId="5" fillId="6" borderId="2" xfId="2" applyNumberFormat="1" applyFont="1" applyFill="1" applyBorder="1"/>
    <xf numFmtId="0" fontId="13" fillId="0" borderId="0" xfId="0" applyFont="1"/>
    <xf numFmtId="2" fontId="7" fillId="9" borderId="2" xfId="3" applyNumberFormat="1" applyFont="1" applyFill="1" applyBorder="1"/>
    <xf numFmtId="0" fontId="14" fillId="0" borderId="0" xfId="0" applyFont="1"/>
    <xf numFmtId="14" fontId="7" fillId="5" borderId="2" xfId="3" applyNumberFormat="1" applyFont="1" applyFill="1" applyBorder="1"/>
    <xf numFmtId="14" fontId="7" fillId="9" borderId="2" xfId="3" applyNumberFormat="1" applyFont="1" applyFill="1" applyBorder="1"/>
    <xf numFmtId="10" fontId="7" fillId="9" borderId="2" xfId="3" applyNumberFormat="1" applyFont="1" applyFill="1" applyBorder="1"/>
    <xf numFmtId="0" fontId="12" fillId="0" borderId="0" xfId="0" applyFont="1"/>
    <xf numFmtId="2" fontId="7" fillId="5" borderId="2" xfId="3" applyNumberFormat="1" applyFont="1" applyFill="1" applyBorder="1"/>
    <xf numFmtId="2" fontId="12" fillId="0" borderId="0" xfId="0" applyNumberFormat="1" applyFont="1"/>
    <xf numFmtId="164" fontId="12" fillId="4" borderId="2" xfId="4" applyFont="1" applyFill="1" applyBorder="1"/>
    <xf numFmtId="9" fontId="12" fillId="4" borderId="0" xfId="1" applyFont="1" applyFill="1"/>
    <xf numFmtId="14" fontId="7" fillId="0" borderId="0" xfId="0" applyNumberFormat="1" applyFont="1"/>
    <xf numFmtId="10" fontId="12" fillId="4" borderId="2" xfId="3" applyNumberFormat="1" applyFont="1" applyFill="1" applyBorder="1"/>
    <xf numFmtId="2" fontId="7" fillId="0" borderId="0" xfId="0" applyNumberFormat="1" applyFont="1"/>
    <xf numFmtId="165" fontId="7" fillId="5" borderId="2" xfId="3" applyNumberFormat="1" applyFont="1" applyFill="1" applyBorder="1"/>
    <xf numFmtId="0" fontId="5" fillId="0" borderId="0" xfId="0" applyFont="1"/>
    <xf numFmtId="2" fontId="7" fillId="4" borderId="0" xfId="0" applyNumberFormat="1" applyFont="1" applyFill="1"/>
    <xf numFmtId="10" fontId="7" fillId="5" borderId="2" xfId="1" applyNumberFormat="1" applyFont="1" applyFill="1" applyBorder="1"/>
    <xf numFmtId="10" fontId="7" fillId="5" borderId="2" xfId="3" applyNumberFormat="1" applyFont="1" applyFill="1" applyBorder="1"/>
    <xf numFmtId="165" fontId="12" fillId="4" borderId="2" xfId="3" applyNumberFormat="1" applyFont="1" applyFill="1" applyBorder="1"/>
    <xf numFmtId="2" fontId="7" fillId="7" borderId="0" xfId="0" applyNumberFormat="1" applyFont="1" applyFill="1"/>
    <xf numFmtId="10" fontId="7" fillId="0" borderId="0" xfId="1" applyNumberFormat="1" applyFont="1"/>
    <xf numFmtId="166" fontId="7" fillId="0" borderId="0" xfId="1" applyNumberFormat="1" applyFont="1"/>
    <xf numFmtId="164" fontId="7" fillId="8" borderId="0" xfId="4" applyFont="1" applyFill="1"/>
    <xf numFmtId="10" fontId="7" fillId="8" borderId="0" xfId="1" applyNumberFormat="1" applyFont="1" applyFill="1"/>
    <xf numFmtId="0" fontId="15" fillId="0" borderId="0" xfId="0" applyFont="1"/>
  </cellXfs>
  <cellStyles count="6">
    <cellStyle name="Comma" xfId="4" builtinId="3"/>
    <cellStyle name="Good" xfId="2" builtinId="26"/>
    <cellStyle name="Input" xfId="3" builtinId="20"/>
    <cellStyle name="Normal" xfId="0" builtinId="0"/>
    <cellStyle name="Normal 2" xfId="5" xr:uid="{00000000-0005-0000-0000-000004000000}"/>
    <cellStyle name="Percent" xfId="1" builtinId="5"/>
  </cellStyles>
  <dxfs count="0"/>
  <tableStyles count="0" defaultTableStyle="TableStyleMedium9" defaultPivotStyle="PivotStyleLight16"/>
  <colors>
    <mruColors>
      <color rgb="FF7A13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CH" b="1">
                <a:solidFill>
                  <a:schemeClr val="tx1"/>
                </a:solidFill>
              </a:rPr>
              <a:t>Payoff Reverse Convertible</a:t>
            </a:r>
          </a:p>
        </c:rich>
      </c:tx>
      <c:layout>
        <c:manualLayout>
          <c:xMode val="edge"/>
          <c:yMode val="edge"/>
          <c:x val="0.220323624595469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0291480658935"/>
          <c:y val="0.19393939393939394"/>
          <c:w val="0.77020257083249211"/>
          <c:h val="0.6836058219995228"/>
        </c:manualLayout>
      </c:layout>
      <c:scatterChart>
        <c:scatterStyle val="lineMarker"/>
        <c:varyColors val="0"/>
        <c:ser>
          <c:idx val="0"/>
          <c:order val="0"/>
          <c:tx>
            <c:v>Basiswert</c:v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'ReverseConvertible (1)'!$P$19:$P$20</c:f>
              <c:numCache>
                <c:formatCode>General</c:formatCode>
                <c:ptCount val="2"/>
                <c:pt idx="0">
                  <c:v>0</c:v>
                </c:pt>
                <c:pt idx="1">
                  <c:v>190</c:v>
                </c:pt>
              </c:numCache>
            </c:numRef>
          </c:xVal>
          <c:yVal>
            <c:numRef>
              <c:f>'ReverseConvertible (1)'!$Q$19:$Q$20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399-AB89-65BB151231F8}"/>
            </c:ext>
          </c:extLst>
        </c:ser>
        <c:ser>
          <c:idx val="1"/>
          <c:order val="1"/>
          <c:tx>
            <c:v>Zertifikat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7A132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61-4399-AB89-65BB151231F8}"/>
              </c:ext>
            </c:extLst>
          </c:dPt>
          <c:xVal>
            <c:numRef>
              <c:f>'ReverseConvertible (1)'!$P$22:$P$24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95</c:v>
                </c:pt>
                <c:pt idx="2" formatCode="General">
                  <c:v>190</c:v>
                </c:pt>
              </c:numCache>
            </c:numRef>
          </c:xVal>
          <c:yVal>
            <c:numRef>
              <c:f>'ReverseConvertible (1)'!$Q$22:$Q$24</c:f>
              <c:numCache>
                <c:formatCode>0.00</c:formatCode>
                <c:ptCount val="3"/>
                <c:pt idx="0">
                  <c:v>-94.460706902860522</c:v>
                </c:pt>
                <c:pt idx="1">
                  <c:v>5.5392930971394776</c:v>
                </c:pt>
                <c:pt idx="2">
                  <c:v>5.5392930971394776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61-4399-AB89-65BB1512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45816"/>
        <c:axId val="597346144"/>
      </c:scatterChart>
      <c:valAx>
        <c:axId val="597345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Kurs Basiswert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6144"/>
        <c:crosses val="autoZero"/>
        <c:crossBetween val="midCat"/>
      </c:valAx>
      <c:valAx>
        <c:axId val="597346144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Gewinn in %</a:t>
                </a:r>
              </a:p>
            </c:rich>
          </c:tx>
          <c:layout>
            <c:manualLayout>
              <c:xMode val="edge"/>
              <c:yMode val="edge"/>
              <c:x val="2.5041663481385215E-2"/>
              <c:y val="8.36169305551607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5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CH" b="1">
                <a:solidFill>
                  <a:schemeClr val="tx1"/>
                </a:solidFill>
              </a:rPr>
              <a:t>Payoff Reverse Convertible</a:t>
            </a:r>
          </a:p>
        </c:rich>
      </c:tx>
      <c:layout>
        <c:manualLayout>
          <c:xMode val="edge"/>
          <c:yMode val="edge"/>
          <c:x val="0.220323624595469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0291480658935"/>
          <c:y val="0.19393939393939394"/>
          <c:w val="0.77020257083249211"/>
          <c:h val="0.6836058219995228"/>
        </c:manualLayout>
      </c:layout>
      <c:scatterChart>
        <c:scatterStyle val="lineMarker"/>
        <c:varyColors val="0"/>
        <c:ser>
          <c:idx val="0"/>
          <c:order val="0"/>
          <c:tx>
            <c:v>Basiswert</c:v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'ReverseConvertible (2)'!$P$19:$P$20</c:f>
              <c:numCache>
                <c:formatCode>General</c:formatCode>
                <c:ptCount val="2"/>
                <c:pt idx="0">
                  <c:v>0</c:v>
                </c:pt>
                <c:pt idx="1">
                  <c:v>190</c:v>
                </c:pt>
              </c:numCache>
            </c:numRef>
          </c:xVal>
          <c:yVal>
            <c:numRef>
              <c:f>'ReverseConvertible (2)'!$Q$19:$Q$20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25-4DAD-94F4-54B02A23E08D}"/>
            </c:ext>
          </c:extLst>
        </c:ser>
        <c:ser>
          <c:idx val="1"/>
          <c:order val="1"/>
          <c:tx>
            <c:v>Zertifikat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7A132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25-4DAD-94F4-54B02A23E08D}"/>
              </c:ext>
            </c:extLst>
          </c:dPt>
          <c:xVal>
            <c:numRef>
              <c:f>'ReverseConvertible (2)'!$P$22:$P$24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95</c:v>
                </c:pt>
                <c:pt idx="2" formatCode="General">
                  <c:v>190</c:v>
                </c:pt>
              </c:numCache>
            </c:numRef>
          </c:xVal>
          <c:yVal>
            <c:numRef>
              <c:f>'ReverseConvertible (2)'!$Q$22:$Q$24</c:f>
              <c:numCache>
                <c:formatCode>0.00</c:formatCode>
                <c:ptCount val="3"/>
                <c:pt idx="0">
                  <c:v>-93.1</c:v>
                </c:pt>
                <c:pt idx="1">
                  <c:v>6.8999999999999915</c:v>
                </c:pt>
                <c:pt idx="2">
                  <c:v>6.8999999999999915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25-4DAD-94F4-54B02A23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45816"/>
        <c:axId val="597346144"/>
      </c:scatterChart>
      <c:valAx>
        <c:axId val="597345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Kurs Basiswert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6144"/>
        <c:crosses val="autoZero"/>
        <c:crossBetween val="midCat"/>
      </c:valAx>
      <c:valAx>
        <c:axId val="597346144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Gewinn in %</a:t>
                </a:r>
              </a:p>
            </c:rich>
          </c:tx>
          <c:layout>
            <c:manualLayout>
              <c:xMode val="edge"/>
              <c:yMode val="edge"/>
              <c:x val="2.5041663481385215E-2"/>
              <c:y val="8.36169305551607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5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F$15" horiz="1" inc="5" max="1000" page="50" val="161"/>
</file>

<file path=xl/ctrlProps/ctrlProp2.xml><?xml version="1.0" encoding="utf-8"?>
<formControlPr xmlns="http://schemas.microsoft.com/office/spreadsheetml/2009/9/main" objectType="Scroll" dx="22" fmlaLink="$F$16" horiz="1" inc="5" max="70" page="10" val="24"/>
</file>

<file path=xl/ctrlProps/ctrlProp3.xml><?xml version="1.0" encoding="utf-8"?>
<formControlPr xmlns="http://schemas.microsoft.com/office/spreadsheetml/2009/9/main" objectType="Spin" dx="22" fmlaLink="$E$18" inc="5" max="2000" page="10" val="95"/>
</file>

<file path=xl/ctrlProps/ctrlProp4.xml><?xml version="1.0" encoding="utf-8"?>
<formControlPr xmlns="http://schemas.microsoft.com/office/spreadsheetml/2009/9/main" objectType="Spin" dx="22" fmlaLink="$E$19" inc="5" max="2000" page="10" val="100"/>
</file>

<file path=xl/ctrlProps/ctrlProp5.xml><?xml version="1.0" encoding="utf-8"?>
<formControlPr xmlns="http://schemas.microsoft.com/office/spreadsheetml/2009/9/main" objectType="Scroll" dx="22" fmlaLink="$F$15" horiz="1" inc="5" max="1000" page="50" val="500"/>
</file>

<file path=xl/ctrlProps/ctrlProp6.xml><?xml version="1.0" encoding="utf-8"?>
<formControlPr xmlns="http://schemas.microsoft.com/office/spreadsheetml/2009/9/main" objectType="Scroll" dx="22" fmlaLink="$F$23" horiz="1" inc="5" max="1000" page="50" val="69"/>
</file>

<file path=xl/ctrlProps/ctrlProp7.xml><?xml version="1.0" encoding="utf-8"?>
<formControlPr xmlns="http://schemas.microsoft.com/office/spreadsheetml/2009/9/main" objectType="Scroll" dx="22" fmlaLink="$F$16" horiz="1" inc="5" max="70" page="10" val="5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</xdr:row>
      <xdr:rowOff>0</xdr:rowOff>
    </xdr:from>
    <xdr:ext cx="1989292" cy="742950"/>
    <xdr:pic>
      <xdr:nvPicPr>
        <xdr:cNvPr id="3" name="Picture 2" descr="uzh_logo_d_pos_grau_1m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61925"/>
          <a:ext cx="1989292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3</xdr:col>
      <xdr:colOff>1496695</xdr:colOff>
      <xdr:row>5</xdr:row>
      <xdr:rowOff>22225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0875" y="123825"/>
          <a:ext cx="245872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18</xdr:row>
      <xdr:rowOff>19050</xdr:rowOff>
    </xdr:from>
    <xdr:to>
      <xdr:col>11</xdr:col>
      <xdr:colOff>685800</xdr:colOff>
      <xdr:row>33</xdr:row>
      <xdr:rowOff>66676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</xdr:row>
          <xdr:rowOff>38100</xdr:rowOff>
        </xdr:from>
        <xdr:to>
          <xdr:col>6</xdr:col>
          <xdr:colOff>596900</xdr:colOff>
          <xdr:row>14</xdr:row>
          <xdr:rowOff>152400</xdr:rowOff>
        </xdr:to>
        <xdr:sp macro="" textlink="">
          <xdr:nvSpPr>
            <xdr:cNvPr id="9217" name="Scroll Bar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38100</xdr:rowOff>
        </xdr:from>
        <xdr:to>
          <xdr:col>6</xdr:col>
          <xdr:colOff>596900</xdr:colOff>
          <xdr:row>15</xdr:row>
          <xdr:rowOff>152400</xdr:rowOff>
        </xdr:to>
        <xdr:sp macro="" textlink="">
          <xdr:nvSpPr>
            <xdr:cNvPr id="9220" name="Scroll Bar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17</xdr:row>
          <xdr:rowOff>25400</xdr:rowOff>
        </xdr:from>
        <xdr:to>
          <xdr:col>5</xdr:col>
          <xdr:colOff>431800</xdr:colOff>
          <xdr:row>17</xdr:row>
          <xdr:rowOff>177800</xdr:rowOff>
        </xdr:to>
        <xdr:sp macro="" textlink="">
          <xdr:nvSpPr>
            <xdr:cNvPr id="9221" name="Spinner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18</xdr:row>
          <xdr:rowOff>25400</xdr:rowOff>
        </xdr:from>
        <xdr:to>
          <xdr:col>5</xdr:col>
          <xdr:colOff>431800</xdr:colOff>
          <xdr:row>19</xdr:row>
          <xdr:rowOff>0</xdr:rowOff>
        </xdr:to>
        <xdr:sp macro="" textlink="">
          <xdr:nvSpPr>
            <xdr:cNvPr id="9222" name="Spinner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111125</xdr:rowOff>
    </xdr:from>
    <xdr:to>
      <xdr:col>3</xdr:col>
      <xdr:colOff>1483995</xdr:colOff>
      <xdr:row>5</xdr:row>
      <xdr:rowOff>9525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5" y="111125"/>
          <a:ext cx="245872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18</xdr:row>
      <xdr:rowOff>19050</xdr:rowOff>
    </xdr:from>
    <xdr:to>
      <xdr:col>11</xdr:col>
      <xdr:colOff>685800</xdr:colOff>
      <xdr:row>33</xdr:row>
      <xdr:rowOff>66676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</xdr:row>
          <xdr:rowOff>38100</xdr:rowOff>
        </xdr:from>
        <xdr:to>
          <xdr:col>6</xdr:col>
          <xdr:colOff>596900</xdr:colOff>
          <xdr:row>14</xdr:row>
          <xdr:rowOff>152400</xdr:rowOff>
        </xdr:to>
        <xdr:sp macro="" textlink="">
          <xdr:nvSpPr>
            <xdr:cNvPr id="16385" name="Scroll Bar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22</xdr:row>
          <xdr:rowOff>38100</xdr:rowOff>
        </xdr:from>
        <xdr:to>
          <xdr:col>6</xdr:col>
          <xdr:colOff>584200</xdr:colOff>
          <xdr:row>22</xdr:row>
          <xdr:rowOff>152400</xdr:rowOff>
        </xdr:to>
        <xdr:sp macro="" textlink="">
          <xdr:nvSpPr>
            <xdr:cNvPr id="16389" name="Scroll Bar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38100</xdr:rowOff>
        </xdr:from>
        <xdr:to>
          <xdr:col>6</xdr:col>
          <xdr:colOff>596900</xdr:colOff>
          <xdr:row>15</xdr:row>
          <xdr:rowOff>152400</xdr:rowOff>
        </xdr:to>
        <xdr:sp macro="" textlink="">
          <xdr:nvSpPr>
            <xdr:cNvPr id="16390" name="Scroll Bar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117475</xdr:rowOff>
    </xdr:from>
    <xdr:to>
      <xdr:col>3</xdr:col>
      <xdr:colOff>1512570</xdr:colOff>
      <xdr:row>5</xdr:row>
      <xdr:rowOff>15875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117475"/>
          <a:ext cx="2461895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117475</xdr:rowOff>
    </xdr:from>
    <xdr:to>
      <xdr:col>3</xdr:col>
      <xdr:colOff>1525270</xdr:colOff>
      <xdr:row>5</xdr:row>
      <xdr:rowOff>15875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9925" y="117475"/>
          <a:ext cx="2461895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F27"/>
  <sheetViews>
    <sheetView showGridLines="0" tabSelected="1" workbookViewId="0"/>
  </sheetViews>
  <sheetFormatPr defaultColWidth="11.453125" defaultRowHeight="14" x14ac:dyDescent="0.3"/>
  <cols>
    <col min="1" max="1" width="3.81640625" style="1" customWidth="1"/>
    <col min="2" max="2" width="1.453125" style="1" customWidth="1"/>
    <col min="3" max="3" width="10.81640625" style="1" customWidth="1"/>
    <col min="4" max="4" width="12.6328125" style="1" customWidth="1"/>
    <col min="5" max="15" width="10.6328125" style="1" customWidth="1"/>
    <col min="16" max="16" width="13.1796875" style="1" customWidth="1"/>
    <col min="17" max="17" width="1.453125" style="1" customWidth="1"/>
    <col min="18" max="16384" width="11.453125" style="1"/>
  </cols>
  <sheetData>
    <row r="1" spans="1:32" s="15" customFormat="1" ht="12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s="15" customFormat="1" ht="12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s="15" customFormat="1" ht="15.5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0"/>
      <c r="Q3" s="17" t="s">
        <v>53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s="15" customFormat="1" ht="15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/>
      <c r="N4" s="6"/>
      <c r="O4" s="6"/>
      <c r="P4" s="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5" customFormat="1" ht="7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5" customFormat="1" ht="20" x14ac:dyDescent="0.4">
      <c r="A6" s="6"/>
      <c r="B6" s="6"/>
      <c r="C6" s="6"/>
      <c r="D6" s="8" t="s">
        <v>54</v>
      </c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46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5" customFormat="1" ht="12" customHeight="1" x14ac:dyDescent="0.4">
      <c r="A7" s="6"/>
      <c r="B7" s="6"/>
      <c r="C7" s="6"/>
      <c r="D7" s="18" t="s">
        <v>45</v>
      </c>
      <c r="F7" s="6"/>
      <c r="G7" s="6"/>
      <c r="H7" s="6"/>
      <c r="I7" s="6"/>
      <c r="J7" s="6"/>
      <c r="K7" s="6"/>
      <c r="L7" s="6"/>
      <c r="M7" s="6"/>
      <c r="N7" s="6"/>
      <c r="O7" s="6"/>
      <c r="P7" s="7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5" customForma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2" s="15" customFormat="1" ht="8.25" customHeight="1" x14ac:dyDescent="0.3">
      <c r="A9" s="6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1:32" x14ac:dyDescent="0.3">
      <c r="B10" s="11"/>
      <c r="C10" s="5"/>
      <c r="D10" s="5"/>
      <c r="Q10" s="11"/>
    </row>
    <row r="11" spans="1:32" ht="15" customHeight="1" x14ac:dyDescent="0.3">
      <c r="B11" s="11"/>
      <c r="D11" s="4" t="s">
        <v>44</v>
      </c>
      <c r="E11" s="14" t="s">
        <v>50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Q11" s="11"/>
    </row>
    <row r="12" spans="1:32" x14ac:dyDescent="0.3">
      <c r="B12" s="11"/>
      <c r="D12" s="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Q12" s="11"/>
    </row>
    <row r="13" spans="1:32" x14ac:dyDescent="0.3">
      <c r="B13" s="11"/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Q13" s="11"/>
    </row>
    <row r="14" spans="1:32" ht="15" customHeight="1" x14ac:dyDescent="0.3">
      <c r="B14" s="11"/>
      <c r="D14" s="4" t="s">
        <v>43</v>
      </c>
      <c r="E14" s="14" t="s">
        <v>51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Q14" s="11"/>
    </row>
    <row r="15" spans="1:32" x14ac:dyDescent="0.3">
      <c r="B15" s="11"/>
      <c r="D15" s="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Q15" s="11"/>
    </row>
    <row r="16" spans="1:32" x14ac:dyDescent="0.3">
      <c r="B16" s="11"/>
      <c r="D16" s="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Q16" s="11"/>
    </row>
    <row r="17" spans="2:17" x14ac:dyDescent="0.3">
      <c r="B17" s="11"/>
      <c r="D17" s="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Q17" s="11"/>
    </row>
    <row r="18" spans="2:17" x14ac:dyDescent="0.3">
      <c r="B18" s="11"/>
      <c r="E18" s="13"/>
      <c r="F18" s="13"/>
      <c r="G18" s="13"/>
      <c r="H18" s="13"/>
      <c r="I18" s="13"/>
      <c r="J18" s="13"/>
      <c r="K18" s="13"/>
      <c r="L18" s="3"/>
      <c r="M18" s="3"/>
      <c r="N18" s="3"/>
      <c r="Q18" s="11"/>
    </row>
    <row r="19" spans="2:17" ht="15" customHeight="1" x14ac:dyDescent="0.3">
      <c r="B19" s="11"/>
      <c r="D19" s="4" t="s">
        <v>42</v>
      </c>
      <c r="E19" s="14" t="s">
        <v>52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Q19" s="11"/>
    </row>
    <row r="20" spans="2:17" x14ac:dyDescent="0.3">
      <c r="B20" s="11"/>
      <c r="D20" s="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Q20" s="11"/>
    </row>
    <row r="21" spans="2:17" x14ac:dyDescent="0.3">
      <c r="B21" s="11"/>
      <c r="D21" s="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Q21" s="11"/>
    </row>
    <row r="22" spans="2:17" x14ac:dyDescent="0.3">
      <c r="B22" s="11"/>
      <c r="D22" s="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Q22" s="11"/>
    </row>
    <row r="23" spans="2:17" x14ac:dyDescent="0.3">
      <c r="B23" s="11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Q23" s="11"/>
    </row>
    <row r="24" spans="2:17" x14ac:dyDescent="0.3">
      <c r="B24" s="11"/>
      <c r="Q24" s="11"/>
    </row>
    <row r="25" spans="2:17" x14ac:dyDescent="0.3">
      <c r="B25" s="11"/>
      <c r="Q25" s="11"/>
    </row>
    <row r="26" spans="2:17" x14ac:dyDescent="0.3">
      <c r="B26" s="11"/>
      <c r="Q26" s="11"/>
    </row>
    <row r="27" spans="2:17" ht="7.5" customHeight="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</sheetData>
  <mergeCells count="3">
    <mergeCell ref="E14:O17"/>
    <mergeCell ref="E11:O12"/>
    <mergeCell ref="E19:O23"/>
  </mergeCells>
  <pageMargins left="0.75" right="0.75" top="1" bottom="1" header="0.4921259845" footer="0.4921259845"/>
  <pageSetup paperSize="9" scale="96" orientation="landscape" horizontalDpi="36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51"/>
  <sheetViews>
    <sheetView showGridLines="0" zoomScaleNormal="10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453125" style="20" customWidth="1"/>
    <col min="4" max="4" width="41.453125" style="20" customWidth="1"/>
    <col min="5" max="5" width="11.1796875" style="20" customWidth="1"/>
    <col min="6" max="7" width="10.1796875" style="20" bestFit="1" customWidth="1"/>
    <col min="8" max="8" width="12.1796875" style="20" customWidth="1"/>
    <col min="9" max="9" width="10.1796875" style="20" bestFit="1" customWidth="1"/>
    <col min="10" max="10" width="12.6328125" style="20" customWidth="1"/>
    <col min="11" max="11" width="15.36328125" style="20" customWidth="1"/>
    <col min="12" max="12" width="11.81640625" style="20" customWidth="1"/>
    <col min="13" max="13" width="1.453125" style="20" customWidth="1"/>
    <col min="14" max="14" width="10.6328125" style="20" customWidth="1"/>
    <col min="15" max="16" width="9.1796875" style="20"/>
    <col min="17" max="17" width="10.453125" style="20" bestFit="1" customWidth="1"/>
    <col min="18" max="19" width="9.1796875" style="20"/>
    <col min="20" max="20" width="10.1796875" style="20" bestFit="1" customWidth="1"/>
    <col min="21" max="16384" width="9.1796875" style="20"/>
  </cols>
  <sheetData>
    <row r="2" spans="2:20" x14ac:dyDescent="0.3">
      <c r="M2" s="21"/>
    </row>
    <row r="3" spans="2:20" ht="15.5" x14ac:dyDescent="0.35">
      <c r="M3" s="17" t="s">
        <v>53</v>
      </c>
    </row>
    <row r="5" spans="2:20" ht="20" x14ac:dyDescent="0.4">
      <c r="P5" s="22"/>
    </row>
    <row r="6" spans="2:20" ht="14.25" customHeight="1" x14ac:dyDescent="0.4">
      <c r="D6" s="23" t="s">
        <v>54</v>
      </c>
      <c r="E6" s="24"/>
      <c r="P6" s="22"/>
    </row>
    <row r="7" spans="2:20" ht="9" customHeight="1" x14ac:dyDescent="0.4">
      <c r="B7" s="23"/>
      <c r="E7" s="24"/>
      <c r="P7" s="22"/>
    </row>
    <row r="8" spans="2:20" ht="7.5" customHeight="1" x14ac:dyDescent="0.3">
      <c r="B8" s="25"/>
      <c r="C8" s="26"/>
      <c r="D8" s="26"/>
      <c r="E8" s="27"/>
      <c r="F8" s="26"/>
      <c r="G8" s="26"/>
      <c r="H8" s="26"/>
      <c r="I8" s="26"/>
      <c r="J8" s="26"/>
      <c r="K8" s="26"/>
      <c r="L8" s="26"/>
      <c r="M8" s="26"/>
    </row>
    <row r="9" spans="2:20" ht="15" customHeight="1" x14ac:dyDescent="0.4">
      <c r="B9" s="25"/>
      <c r="E9" s="24"/>
      <c r="M9" s="26"/>
      <c r="P9" s="22"/>
    </row>
    <row r="10" spans="2:20" x14ac:dyDescent="0.3">
      <c r="B10" s="26"/>
      <c r="D10" s="28" t="s">
        <v>2</v>
      </c>
      <c r="E10" s="28"/>
      <c r="F10" s="28"/>
      <c r="M10" s="26"/>
    </row>
    <row r="11" spans="2:20" x14ac:dyDescent="0.3">
      <c r="B11" s="26"/>
      <c r="M11" s="26"/>
    </row>
    <row r="12" spans="2:20" x14ac:dyDescent="0.3">
      <c r="B12" s="26"/>
      <c r="D12" s="20" t="s">
        <v>3</v>
      </c>
      <c r="E12" s="29">
        <f ca="1">TODAY()</f>
        <v>46122</v>
      </c>
      <c r="H12" s="20" t="s">
        <v>18</v>
      </c>
      <c r="J12" s="30" t="s">
        <v>12</v>
      </c>
      <c r="K12" s="31"/>
      <c r="M12" s="26"/>
      <c r="O12" s="32"/>
      <c r="P12" s="32"/>
      <c r="Q12" s="32"/>
      <c r="R12" s="32"/>
      <c r="S12" s="32"/>
      <c r="T12" s="32"/>
    </row>
    <row r="13" spans="2:20" ht="15" customHeight="1" x14ac:dyDescent="0.3">
      <c r="B13" s="26"/>
      <c r="D13" s="20" t="s">
        <v>4</v>
      </c>
      <c r="E13" s="33">
        <f ca="1">TODAY()+270</f>
        <v>46392</v>
      </c>
      <c r="J13" s="20" t="s">
        <v>13</v>
      </c>
      <c r="K13" s="34"/>
      <c r="M13" s="26"/>
      <c r="O13" s="32"/>
      <c r="P13" s="32"/>
      <c r="Q13" s="32"/>
      <c r="R13" s="32"/>
      <c r="S13" s="32"/>
      <c r="T13" s="32"/>
    </row>
    <row r="14" spans="2:20" ht="15" customHeight="1" x14ac:dyDescent="0.3">
      <c r="B14" s="26"/>
      <c r="J14" s="30" t="s">
        <v>14</v>
      </c>
      <c r="K14" s="31"/>
      <c r="M14" s="26"/>
      <c r="O14" s="32"/>
      <c r="P14" s="32"/>
      <c r="Q14" s="32"/>
      <c r="R14" s="32"/>
      <c r="S14" s="32"/>
      <c r="T14" s="32"/>
    </row>
    <row r="15" spans="2:20" ht="15" customHeight="1" x14ac:dyDescent="0.3">
      <c r="B15" s="26"/>
      <c r="D15" s="20" t="s">
        <v>5</v>
      </c>
      <c r="E15" s="35">
        <f>F15/1000</f>
        <v>0.161</v>
      </c>
      <c r="F15" s="20">
        <v>161</v>
      </c>
      <c r="J15" s="20" t="s">
        <v>15</v>
      </c>
      <c r="K15" s="34"/>
      <c r="M15" s="26"/>
      <c r="N15" s="36"/>
      <c r="O15" s="32"/>
      <c r="P15" s="32"/>
      <c r="Q15" s="32"/>
      <c r="R15" s="32"/>
      <c r="S15" s="32"/>
      <c r="T15" s="32"/>
    </row>
    <row r="16" spans="2:20" ht="15" customHeight="1" x14ac:dyDescent="0.3">
      <c r="B16" s="26"/>
      <c r="D16" s="20" t="s">
        <v>6</v>
      </c>
      <c r="E16" s="35">
        <f>(F16)/1000-0.02</f>
        <v>4.0000000000000001E-3</v>
      </c>
      <c r="F16" s="20">
        <v>24</v>
      </c>
      <c r="J16" s="30" t="s">
        <v>16</v>
      </c>
      <c r="K16" s="31"/>
      <c r="M16" s="26"/>
      <c r="N16" s="36"/>
      <c r="O16" s="32"/>
      <c r="P16" s="32"/>
      <c r="Q16" s="32"/>
      <c r="R16" s="32"/>
      <c r="S16" s="32"/>
      <c r="T16" s="32"/>
    </row>
    <row r="17" spans="2:20" x14ac:dyDescent="0.3">
      <c r="B17" s="26"/>
      <c r="D17" s="20" t="s">
        <v>7</v>
      </c>
      <c r="E17" s="35">
        <v>6.0000000000000001E-3</v>
      </c>
      <c r="J17" s="20" t="s">
        <v>17</v>
      </c>
      <c r="K17" s="34"/>
      <c r="M17" s="26"/>
      <c r="N17" s="36"/>
      <c r="O17" s="36"/>
      <c r="P17" s="36"/>
      <c r="Q17" s="36"/>
      <c r="R17" s="36"/>
      <c r="S17" s="32"/>
      <c r="T17" s="32"/>
    </row>
    <row r="18" spans="2:20" x14ac:dyDescent="0.3">
      <c r="B18" s="26"/>
      <c r="D18" s="20" t="s">
        <v>8</v>
      </c>
      <c r="E18" s="31">
        <v>95</v>
      </c>
      <c r="M18" s="26"/>
      <c r="N18" s="36"/>
      <c r="O18" s="36"/>
      <c r="P18" s="36"/>
      <c r="Q18" s="36"/>
      <c r="R18" s="36"/>
      <c r="S18" s="32"/>
      <c r="T18" s="32"/>
    </row>
    <row r="19" spans="2:20" x14ac:dyDescent="0.3">
      <c r="B19" s="26"/>
      <c r="D19" s="20" t="s">
        <v>9</v>
      </c>
      <c r="E19" s="31">
        <v>100</v>
      </c>
      <c r="M19" s="26"/>
      <c r="N19" s="36"/>
      <c r="O19" s="36"/>
      <c r="P19" s="36">
        <v>0</v>
      </c>
      <c r="Q19" s="36">
        <v>-100</v>
      </c>
      <c r="R19" s="36"/>
      <c r="S19" s="32"/>
      <c r="T19" s="32"/>
    </row>
    <row r="20" spans="2:20" x14ac:dyDescent="0.3">
      <c r="B20" s="26"/>
      <c r="D20" s="20" t="s">
        <v>10</v>
      </c>
      <c r="E20" s="35">
        <v>1</v>
      </c>
      <c r="M20" s="26"/>
      <c r="N20" s="36"/>
      <c r="O20" s="36"/>
      <c r="P20" s="36">
        <f>2*E18</f>
        <v>190</v>
      </c>
      <c r="Q20" s="36">
        <v>100</v>
      </c>
      <c r="R20" s="36"/>
      <c r="S20" s="32"/>
      <c r="T20" s="32"/>
    </row>
    <row r="21" spans="2:20" ht="15" customHeight="1" x14ac:dyDescent="0.3">
      <c r="B21" s="26"/>
      <c r="M21" s="26"/>
      <c r="N21" s="36"/>
      <c r="O21" s="36"/>
      <c r="P21" s="36"/>
      <c r="Q21" s="36"/>
      <c r="R21" s="36"/>
      <c r="S21" s="32"/>
      <c r="T21" s="32"/>
    </row>
    <row r="22" spans="2:20" x14ac:dyDescent="0.3">
      <c r="B22" s="26"/>
      <c r="D22" s="20" t="s">
        <v>11</v>
      </c>
      <c r="E22" s="37">
        <v>1000</v>
      </c>
      <c r="M22" s="26"/>
      <c r="N22" s="36"/>
      <c r="O22" s="36"/>
      <c r="P22" s="36">
        <v>0</v>
      </c>
      <c r="Q22" s="38">
        <f ca="1">-100+100*E25</f>
        <v>-94.460706902860522</v>
      </c>
      <c r="R22" s="36"/>
      <c r="S22" s="32"/>
      <c r="T22" s="32"/>
    </row>
    <row r="23" spans="2:20" x14ac:dyDescent="0.3">
      <c r="B23" s="26"/>
      <c r="D23" s="20" t="s">
        <v>47</v>
      </c>
      <c r="E23" s="39">
        <f ca="1">'Berechnungen (1)'!E53</f>
        <v>3.1402255323718293</v>
      </c>
      <c r="F23" s="38"/>
      <c r="M23" s="26"/>
      <c r="N23" s="36"/>
      <c r="O23" s="36"/>
      <c r="P23" s="38">
        <f>E18</f>
        <v>95</v>
      </c>
      <c r="Q23" s="38">
        <f ca="1">-100+(100*(1+E25))</f>
        <v>5.5392930971394776</v>
      </c>
      <c r="R23" s="36"/>
      <c r="S23" s="32"/>
      <c r="T23" s="32"/>
    </row>
    <row r="24" spans="2:20" x14ac:dyDescent="0.3">
      <c r="B24" s="26"/>
      <c r="D24" s="20" t="s">
        <v>48</v>
      </c>
      <c r="E24" s="40">
        <f ca="1">'Berechnungen (1)'!E25/E22</f>
        <v>1.0330550056039143</v>
      </c>
      <c r="K24" s="41"/>
      <c r="M24" s="26"/>
      <c r="N24" s="36"/>
      <c r="O24" s="36"/>
      <c r="P24" s="36">
        <f>2*E18</f>
        <v>190</v>
      </c>
      <c r="Q24" s="38">
        <f ca="1">-100+(100*(1+E25))</f>
        <v>5.5392930971394776</v>
      </c>
      <c r="R24" s="36"/>
      <c r="S24" s="32"/>
      <c r="T24" s="32"/>
    </row>
    <row r="25" spans="2:20" x14ac:dyDescent="0.3">
      <c r="B25" s="26"/>
      <c r="D25" s="20" t="s">
        <v>49</v>
      </c>
      <c r="E25" s="42">
        <f ca="1">'Berechnungen (1)'!E33</f>
        <v>5.5392930971394749E-2</v>
      </c>
      <c r="M25" s="26"/>
      <c r="N25" s="36"/>
      <c r="O25" s="36"/>
      <c r="P25" s="36"/>
      <c r="Q25" s="36"/>
      <c r="R25" s="36"/>
      <c r="S25" s="32"/>
      <c r="T25" s="32"/>
    </row>
    <row r="26" spans="2:20" x14ac:dyDescent="0.3">
      <c r="B26" s="26"/>
      <c r="K26" s="43"/>
      <c r="M26" s="26"/>
      <c r="N26" s="36"/>
      <c r="O26" s="36"/>
      <c r="P26" s="36"/>
      <c r="Q26" s="36"/>
      <c r="R26" s="36"/>
      <c r="S26" s="32"/>
      <c r="T26" s="32"/>
    </row>
    <row r="27" spans="2:20" x14ac:dyDescent="0.3">
      <c r="B27" s="26"/>
      <c r="K27" s="43"/>
      <c r="M27" s="26"/>
      <c r="N27" s="36"/>
      <c r="O27" s="32"/>
      <c r="P27" s="32"/>
      <c r="Q27" s="32"/>
      <c r="R27" s="32"/>
      <c r="S27" s="32"/>
      <c r="T27" s="32"/>
    </row>
    <row r="28" spans="2:20" x14ac:dyDescent="0.3">
      <c r="B28" s="26"/>
      <c r="D28" s="20" t="s">
        <v>0</v>
      </c>
      <c r="E28" s="44">
        <f ca="1">'Berechnungen (1)'!E28</f>
        <v>1.0000000000000002</v>
      </c>
      <c r="K28" s="43"/>
      <c r="M28" s="26"/>
      <c r="N28" s="36"/>
      <c r="O28" s="32"/>
      <c r="P28" s="32"/>
      <c r="Q28" s="32"/>
      <c r="R28" s="32"/>
      <c r="S28" s="32"/>
      <c r="T28" s="32"/>
    </row>
    <row r="29" spans="2:20" x14ac:dyDescent="0.3">
      <c r="B29" s="26"/>
      <c r="D29" s="20" t="s">
        <v>1</v>
      </c>
      <c r="E29" s="44">
        <f ca="1">E28-E20</f>
        <v>0</v>
      </c>
      <c r="K29" s="43"/>
      <c r="M29" s="26"/>
      <c r="N29" s="36"/>
      <c r="O29" s="32"/>
      <c r="P29" s="32"/>
      <c r="Q29" s="32"/>
      <c r="R29" s="32"/>
      <c r="S29" s="32"/>
      <c r="T29" s="32"/>
    </row>
    <row r="30" spans="2:20" x14ac:dyDescent="0.3">
      <c r="B30" s="26"/>
      <c r="K30" s="43"/>
      <c r="M30" s="26"/>
      <c r="O30" s="32"/>
      <c r="P30" s="32"/>
      <c r="Q30" s="32"/>
      <c r="R30" s="32"/>
      <c r="S30" s="32"/>
      <c r="T30" s="32"/>
    </row>
    <row r="31" spans="2:20" x14ac:dyDescent="0.3">
      <c r="B31" s="26"/>
      <c r="K31" s="43"/>
      <c r="M31" s="26"/>
      <c r="O31" s="32"/>
      <c r="P31" s="32"/>
      <c r="Q31" s="32"/>
      <c r="R31" s="32"/>
      <c r="S31" s="32"/>
      <c r="T31" s="32"/>
    </row>
    <row r="32" spans="2:20" x14ac:dyDescent="0.3">
      <c r="B32" s="26"/>
      <c r="K32" s="43"/>
      <c r="M32" s="26"/>
      <c r="O32" s="32"/>
      <c r="P32" s="32"/>
      <c r="Q32" s="32"/>
      <c r="R32" s="32"/>
      <c r="S32" s="32"/>
      <c r="T32" s="32"/>
    </row>
    <row r="33" spans="2:19" x14ac:dyDescent="0.3">
      <c r="B33" s="26"/>
      <c r="K33" s="43"/>
      <c r="M33" s="26"/>
      <c r="P33" s="45"/>
      <c r="Q33" s="45"/>
      <c r="R33" s="45"/>
      <c r="S33" s="45"/>
    </row>
    <row r="34" spans="2:19" x14ac:dyDescent="0.3">
      <c r="B34" s="26"/>
      <c r="K34" s="43"/>
      <c r="M34" s="26"/>
      <c r="P34" s="45"/>
      <c r="Q34" s="45"/>
      <c r="R34" s="45"/>
      <c r="S34" s="45"/>
    </row>
    <row r="35" spans="2:19" ht="7.5" customHeight="1" x14ac:dyDescent="0.3">
      <c r="B35" s="26"/>
      <c r="C35" s="26"/>
      <c r="D35" s="26"/>
      <c r="E35" s="26"/>
      <c r="F35" s="26"/>
      <c r="G35" s="26"/>
      <c r="H35" s="26"/>
      <c r="I35" s="26"/>
      <c r="J35" s="26"/>
      <c r="K35" s="46"/>
      <c r="L35" s="26"/>
      <c r="M35" s="26"/>
      <c r="P35" s="45"/>
      <c r="Q35" s="45"/>
      <c r="R35" s="45"/>
      <c r="S35" s="45"/>
    </row>
    <row r="36" spans="2:19" x14ac:dyDescent="0.3">
      <c r="K36" s="43"/>
      <c r="P36" s="45"/>
      <c r="Q36" s="45"/>
      <c r="R36" s="45"/>
      <c r="S36" s="45"/>
    </row>
    <row r="37" spans="2:19" x14ac:dyDescent="0.3">
      <c r="K37" s="43"/>
      <c r="P37" s="45"/>
      <c r="Q37" s="45"/>
      <c r="R37" s="45"/>
      <c r="S37" s="45"/>
    </row>
    <row r="38" spans="2:19" x14ac:dyDescent="0.3">
      <c r="K38" s="43"/>
      <c r="P38" s="45"/>
      <c r="Q38" s="45"/>
      <c r="R38" s="45"/>
      <c r="S38" s="45"/>
    </row>
    <row r="39" spans="2:19" x14ac:dyDescent="0.3">
      <c r="K39" s="43"/>
    </row>
    <row r="50" spans="11:11" x14ac:dyDescent="0.3">
      <c r="K50" s="43"/>
    </row>
    <row r="51" spans="11:11" x14ac:dyDescent="0.3">
      <c r="K51" s="43"/>
    </row>
  </sheetData>
  <mergeCells count="1">
    <mergeCell ref="D10:F1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Scroll Bar 1">
              <controlPr defaultSize="0" autoPict="0">
                <anchor moveWithCells="1">
                  <from>
                    <xdr:col>5</xdr:col>
                    <xdr:colOff>114300</xdr:colOff>
                    <xdr:row>14</xdr:row>
                    <xdr:rowOff>38100</xdr:rowOff>
                  </from>
                  <to>
                    <xdr:col>6</xdr:col>
                    <xdr:colOff>596900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Scroll Bar 4">
              <controlPr defaultSize="0" autoPict="0">
                <anchor moveWithCells="1">
                  <from>
                    <xdr:col>5</xdr:col>
                    <xdr:colOff>114300</xdr:colOff>
                    <xdr:row>15</xdr:row>
                    <xdr:rowOff>38100</xdr:rowOff>
                  </from>
                  <to>
                    <xdr:col>6</xdr:col>
                    <xdr:colOff>596900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Spinner 5">
              <controlPr defaultSize="0" autoPict="0">
                <anchor moveWithCells="1" sizeWithCells="1">
                  <from>
                    <xdr:col>5</xdr:col>
                    <xdr:colOff>165100</xdr:colOff>
                    <xdr:row>17</xdr:row>
                    <xdr:rowOff>25400</xdr:rowOff>
                  </from>
                  <to>
                    <xdr:col>5</xdr:col>
                    <xdr:colOff>431800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Spinner 6">
              <controlPr defaultSize="0" autoPict="0">
                <anchor moveWithCells="1" sizeWithCells="1">
                  <from>
                    <xdr:col>5</xdr:col>
                    <xdr:colOff>165100</xdr:colOff>
                    <xdr:row>18</xdr:row>
                    <xdr:rowOff>25400</xdr:rowOff>
                  </from>
                  <to>
                    <xdr:col>5</xdr:col>
                    <xdr:colOff>431800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51"/>
  <sheetViews>
    <sheetView showGridLines="0" zoomScaleNormal="10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453125" style="20" customWidth="1"/>
    <col min="4" max="4" width="41.453125" style="20" customWidth="1"/>
    <col min="5" max="5" width="11.1796875" style="20" customWidth="1"/>
    <col min="6" max="7" width="10.1796875" style="20" bestFit="1" customWidth="1"/>
    <col min="8" max="8" width="12.1796875" style="20" customWidth="1"/>
    <col min="9" max="9" width="10.1796875" style="20" bestFit="1" customWidth="1"/>
    <col min="10" max="10" width="12.6328125" style="20" customWidth="1"/>
    <col min="11" max="11" width="15.36328125" style="20" customWidth="1"/>
    <col min="12" max="12" width="11.81640625" style="20" customWidth="1"/>
    <col min="13" max="13" width="1.453125" style="20" customWidth="1"/>
    <col min="14" max="14" width="10.6328125" style="20" customWidth="1"/>
    <col min="15" max="16" width="9.1796875" style="20"/>
    <col min="17" max="17" width="10.453125" style="20" bestFit="1" customWidth="1"/>
    <col min="18" max="19" width="9.1796875" style="20"/>
    <col min="20" max="20" width="10.1796875" style="20" bestFit="1" customWidth="1"/>
    <col min="21" max="16384" width="9.1796875" style="20"/>
  </cols>
  <sheetData>
    <row r="2" spans="2:20" x14ac:dyDescent="0.3">
      <c r="M2" s="21"/>
    </row>
    <row r="3" spans="2:20" ht="15.5" x14ac:dyDescent="0.35">
      <c r="M3" s="17" t="s">
        <v>53</v>
      </c>
    </row>
    <row r="5" spans="2:20" ht="20" x14ac:dyDescent="0.4">
      <c r="P5" s="22"/>
    </row>
    <row r="6" spans="2:20" ht="14.25" customHeight="1" x14ac:dyDescent="0.4">
      <c r="D6" s="23" t="s">
        <v>54</v>
      </c>
      <c r="E6" s="24"/>
      <c r="P6" s="22"/>
    </row>
    <row r="7" spans="2:20" ht="9" customHeight="1" x14ac:dyDescent="0.4">
      <c r="B7" s="23"/>
      <c r="E7" s="24"/>
      <c r="P7" s="22"/>
    </row>
    <row r="8" spans="2:20" ht="7.5" customHeight="1" x14ac:dyDescent="0.3">
      <c r="B8" s="25"/>
      <c r="C8" s="26"/>
      <c r="D8" s="26"/>
      <c r="E8" s="27"/>
      <c r="F8" s="26"/>
      <c r="G8" s="26"/>
      <c r="H8" s="26"/>
      <c r="I8" s="26"/>
      <c r="J8" s="26"/>
      <c r="K8" s="26"/>
      <c r="L8" s="26"/>
      <c r="M8" s="26"/>
    </row>
    <row r="9" spans="2:20" ht="15" customHeight="1" x14ac:dyDescent="0.4">
      <c r="B9" s="25"/>
      <c r="E9" s="24"/>
      <c r="M9" s="26"/>
      <c r="P9" s="22"/>
    </row>
    <row r="10" spans="2:20" x14ac:dyDescent="0.3">
      <c r="B10" s="26"/>
      <c r="D10" s="28" t="s">
        <v>2</v>
      </c>
      <c r="E10" s="28"/>
      <c r="F10" s="28"/>
      <c r="M10" s="26"/>
    </row>
    <row r="11" spans="2:20" x14ac:dyDescent="0.3">
      <c r="B11" s="26"/>
      <c r="M11" s="26"/>
    </row>
    <row r="12" spans="2:20" x14ac:dyDescent="0.3">
      <c r="B12" s="26"/>
      <c r="D12" s="20" t="s">
        <v>3</v>
      </c>
      <c r="E12" s="29">
        <f ca="1">TODAY()</f>
        <v>46122</v>
      </c>
      <c r="H12" s="20" t="s">
        <v>18</v>
      </c>
      <c r="J12" s="30" t="s">
        <v>12</v>
      </c>
      <c r="K12" s="37">
        <f>'ReverseConvertible (1)'!K12</f>
        <v>0</v>
      </c>
      <c r="M12" s="26"/>
      <c r="O12" s="32"/>
      <c r="P12" s="32"/>
      <c r="Q12" s="32"/>
      <c r="R12" s="32"/>
      <c r="S12" s="32"/>
      <c r="T12" s="32"/>
    </row>
    <row r="13" spans="2:20" ht="15" customHeight="1" x14ac:dyDescent="0.3">
      <c r="B13" s="26"/>
      <c r="D13" s="20" t="s">
        <v>4</v>
      </c>
      <c r="E13" s="33">
        <f ca="1">TODAY()+270</f>
        <v>46392</v>
      </c>
      <c r="J13" s="20" t="s">
        <v>13</v>
      </c>
      <c r="K13" s="33">
        <f>'ReverseConvertible (1)'!K13</f>
        <v>0</v>
      </c>
      <c r="M13" s="26"/>
      <c r="O13" s="32"/>
      <c r="P13" s="32"/>
      <c r="Q13" s="32"/>
      <c r="R13" s="32"/>
      <c r="S13" s="32"/>
      <c r="T13" s="32"/>
    </row>
    <row r="14" spans="2:20" ht="15" customHeight="1" x14ac:dyDescent="0.3">
      <c r="B14" s="26"/>
      <c r="J14" s="30" t="s">
        <v>14</v>
      </c>
      <c r="K14" s="37">
        <f>'ReverseConvertible (1)'!K14</f>
        <v>0</v>
      </c>
      <c r="M14" s="26"/>
      <c r="O14" s="32"/>
      <c r="P14" s="32"/>
      <c r="Q14" s="32"/>
      <c r="R14" s="32"/>
      <c r="S14" s="32"/>
      <c r="T14" s="32"/>
    </row>
    <row r="15" spans="2:20" ht="15" customHeight="1" x14ac:dyDescent="0.3">
      <c r="B15" s="26"/>
      <c r="D15" s="20" t="s">
        <v>5</v>
      </c>
      <c r="E15" s="47">
        <f>'ReverseConvertible (1)'!E15</f>
        <v>0.161</v>
      </c>
      <c r="F15" s="20">
        <v>500</v>
      </c>
      <c r="J15" s="20" t="s">
        <v>15</v>
      </c>
      <c r="K15" s="33">
        <f>'ReverseConvertible (1)'!K15</f>
        <v>0</v>
      </c>
      <c r="M15" s="26"/>
      <c r="N15" s="36"/>
      <c r="O15" s="32"/>
      <c r="P15" s="32"/>
      <c r="Q15" s="32"/>
      <c r="R15" s="32"/>
      <c r="S15" s="32"/>
      <c r="T15" s="32"/>
    </row>
    <row r="16" spans="2:20" ht="15" customHeight="1" x14ac:dyDescent="0.3">
      <c r="B16" s="26"/>
      <c r="D16" s="20" t="s">
        <v>6</v>
      </c>
      <c r="E16" s="47">
        <v>4.0000000000000001E-3</v>
      </c>
      <c r="F16" s="20">
        <v>59</v>
      </c>
      <c r="J16" s="30" t="s">
        <v>16</v>
      </c>
      <c r="K16" s="37">
        <f>'ReverseConvertible (1)'!K16</f>
        <v>0</v>
      </c>
      <c r="M16" s="26"/>
      <c r="N16" s="36"/>
      <c r="O16" s="32"/>
      <c r="P16" s="32"/>
      <c r="Q16" s="32"/>
      <c r="R16" s="32"/>
      <c r="S16" s="32"/>
      <c r="T16" s="32"/>
    </row>
    <row r="17" spans="2:20" x14ac:dyDescent="0.3">
      <c r="B17" s="26"/>
      <c r="D17" s="20" t="s">
        <v>7</v>
      </c>
      <c r="E17" s="48">
        <f>'ReverseConvertible (1)'!E17</f>
        <v>6.0000000000000001E-3</v>
      </c>
      <c r="J17" s="20" t="s">
        <v>17</v>
      </c>
      <c r="K17" s="33">
        <f>'ReverseConvertible (1)'!K17</f>
        <v>0</v>
      </c>
      <c r="M17" s="26"/>
      <c r="N17" s="36"/>
      <c r="O17" s="36"/>
      <c r="P17" s="36"/>
      <c r="Q17" s="36"/>
      <c r="R17" s="36"/>
      <c r="S17" s="32"/>
      <c r="T17" s="32"/>
    </row>
    <row r="18" spans="2:20" x14ac:dyDescent="0.3">
      <c r="B18" s="26"/>
      <c r="D18" s="20" t="s">
        <v>8</v>
      </c>
      <c r="E18" s="37">
        <f>'ReverseConvertible (1)'!E18</f>
        <v>95</v>
      </c>
      <c r="M18" s="26"/>
      <c r="N18" s="36"/>
      <c r="O18" s="36"/>
      <c r="P18" s="36"/>
      <c r="Q18" s="36"/>
      <c r="R18" s="36"/>
      <c r="S18" s="32"/>
      <c r="T18" s="32"/>
    </row>
    <row r="19" spans="2:20" x14ac:dyDescent="0.3">
      <c r="B19" s="26"/>
      <c r="D19" s="20" t="s">
        <v>9</v>
      </c>
      <c r="E19" s="37">
        <f>'ReverseConvertible (1)'!E19</f>
        <v>100</v>
      </c>
      <c r="M19" s="26"/>
      <c r="N19" s="36"/>
      <c r="O19" s="36"/>
      <c r="P19" s="36">
        <v>0</v>
      </c>
      <c r="Q19" s="36">
        <v>-100</v>
      </c>
      <c r="R19" s="36"/>
      <c r="S19" s="32"/>
      <c r="T19" s="32"/>
    </row>
    <row r="20" spans="2:20" x14ac:dyDescent="0.3">
      <c r="B20" s="26"/>
      <c r="D20" s="20" t="s">
        <v>10</v>
      </c>
      <c r="E20" s="48">
        <f>'ReverseConvertible (1)'!E20</f>
        <v>1</v>
      </c>
      <c r="M20" s="26"/>
      <c r="N20" s="36"/>
      <c r="O20" s="36"/>
      <c r="P20" s="36">
        <f>2*E18</f>
        <v>190</v>
      </c>
      <c r="Q20" s="36">
        <v>100</v>
      </c>
      <c r="R20" s="36"/>
      <c r="S20" s="32"/>
      <c r="T20" s="32"/>
    </row>
    <row r="21" spans="2:20" ht="15" customHeight="1" x14ac:dyDescent="0.3">
      <c r="B21" s="26"/>
      <c r="M21" s="26"/>
      <c r="N21" s="36"/>
      <c r="O21" s="36"/>
      <c r="P21" s="36"/>
      <c r="Q21" s="36"/>
      <c r="R21" s="36"/>
      <c r="S21" s="32"/>
      <c r="T21" s="32"/>
    </row>
    <row r="22" spans="2:20" x14ac:dyDescent="0.3">
      <c r="B22" s="26"/>
      <c r="D22" s="20" t="s">
        <v>11</v>
      </c>
      <c r="E22" s="37">
        <f>'ReverseConvertible (1)'!E22</f>
        <v>1000</v>
      </c>
      <c r="M22" s="26"/>
      <c r="N22" s="36"/>
      <c r="O22" s="36"/>
      <c r="P22" s="36">
        <v>0</v>
      </c>
      <c r="Q22" s="38">
        <f>-100+100*E23</f>
        <v>-93.1</v>
      </c>
      <c r="R22" s="36"/>
      <c r="S22" s="32"/>
      <c r="T22" s="32"/>
    </row>
    <row r="23" spans="2:20" x14ac:dyDescent="0.3">
      <c r="B23" s="26"/>
      <c r="D23" s="20" t="s">
        <v>37</v>
      </c>
      <c r="E23" s="35">
        <f>F23/E22</f>
        <v>6.9000000000000006E-2</v>
      </c>
      <c r="F23" s="20">
        <v>69</v>
      </c>
      <c r="M23" s="26"/>
      <c r="N23" s="36"/>
      <c r="O23" s="36"/>
      <c r="P23" s="38">
        <f>E18</f>
        <v>95</v>
      </c>
      <c r="Q23" s="38">
        <f>-100+(100*(1+E23))</f>
        <v>6.8999999999999915</v>
      </c>
      <c r="R23" s="36"/>
      <c r="S23" s="32"/>
      <c r="T23" s="32"/>
    </row>
    <row r="24" spans="2:20" x14ac:dyDescent="0.3">
      <c r="B24" s="26"/>
      <c r="K24" s="41"/>
      <c r="M24" s="26"/>
      <c r="N24" s="36"/>
      <c r="O24" s="36"/>
      <c r="P24" s="36">
        <f>2*E18</f>
        <v>190</v>
      </c>
      <c r="Q24" s="38">
        <f>-100+(100*(1+E23))</f>
        <v>6.8999999999999915</v>
      </c>
      <c r="R24" s="36"/>
      <c r="S24" s="32"/>
      <c r="T24" s="32"/>
    </row>
    <row r="25" spans="2:20" x14ac:dyDescent="0.3">
      <c r="B25" s="26"/>
      <c r="M25" s="26"/>
      <c r="N25" s="36"/>
      <c r="O25" s="36"/>
      <c r="P25" s="36"/>
      <c r="Q25" s="36"/>
      <c r="R25" s="36"/>
      <c r="S25" s="32"/>
      <c r="T25" s="32"/>
    </row>
    <row r="26" spans="2:20" x14ac:dyDescent="0.3">
      <c r="B26" s="26"/>
      <c r="K26" s="43"/>
      <c r="M26" s="26"/>
      <c r="N26" s="36"/>
      <c r="O26" s="36"/>
      <c r="P26" s="36"/>
      <c r="Q26" s="36"/>
      <c r="R26" s="36"/>
      <c r="S26" s="32"/>
      <c r="T26" s="32"/>
    </row>
    <row r="27" spans="2:20" x14ac:dyDescent="0.3">
      <c r="B27" s="26"/>
      <c r="K27" s="43"/>
      <c r="M27" s="26"/>
      <c r="N27" s="36"/>
      <c r="O27" s="36"/>
      <c r="P27" s="36"/>
      <c r="Q27" s="36"/>
      <c r="R27" s="36"/>
      <c r="S27" s="32"/>
      <c r="T27" s="32"/>
    </row>
    <row r="28" spans="2:20" x14ac:dyDescent="0.3">
      <c r="B28" s="26"/>
      <c r="D28" s="20" t="s">
        <v>0</v>
      </c>
      <c r="E28" s="49">
        <f ca="1">'Berechnungen (2)'!E28</f>
        <v>1.0098360196610168</v>
      </c>
      <c r="K28" s="43"/>
      <c r="M28" s="26"/>
      <c r="N28" s="36"/>
      <c r="O28" s="36"/>
      <c r="P28" s="36"/>
      <c r="Q28" s="36"/>
      <c r="R28" s="36"/>
      <c r="S28" s="32"/>
      <c r="T28" s="32"/>
    </row>
    <row r="29" spans="2:20" x14ac:dyDescent="0.3">
      <c r="B29" s="26"/>
      <c r="D29" s="20" t="s">
        <v>1</v>
      </c>
      <c r="E29" s="49">
        <f ca="1">E28-E20</f>
        <v>9.8360196610167705E-3</v>
      </c>
      <c r="K29" s="43"/>
      <c r="M29" s="26"/>
      <c r="N29" s="36"/>
      <c r="O29" s="32"/>
      <c r="P29" s="32"/>
      <c r="Q29" s="32"/>
      <c r="R29" s="32"/>
      <c r="S29" s="32"/>
      <c r="T29" s="32"/>
    </row>
    <row r="30" spans="2:20" x14ac:dyDescent="0.3">
      <c r="B30" s="26"/>
      <c r="K30" s="43"/>
      <c r="M30" s="26"/>
      <c r="O30" s="32"/>
      <c r="P30" s="32"/>
      <c r="Q30" s="32"/>
      <c r="R30" s="32"/>
      <c r="S30" s="32"/>
      <c r="T30" s="32"/>
    </row>
    <row r="31" spans="2:20" x14ac:dyDescent="0.3">
      <c r="B31" s="26"/>
      <c r="K31" s="43"/>
      <c r="M31" s="26"/>
      <c r="O31" s="32"/>
      <c r="P31" s="32"/>
      <c r="Q31" s="32"/>
      <c r="R31" s="32"/>
      <c r="S31" s="32"/>
      <c r="T31" s="32"/>
    </row>
    <row r="32" spans="2:20" x14ac:dyDescent="0.3">
      <c r="B32" s="26"/>
      <c r="K32" s="43"/>
      <c r="M32" s="26"/>
      <c r="O32" s="32"/>
      <c r="P32" s="32"/>
      <c r="Q32" s="32"/>
      <c r="R32" s="32"/>
      <c r="S32" s="32"/>
      <c r="T32" s="32"/>
    </row>
    <row r="33" spans="2:19" x14ac:dyDescent="0.3">
      <c r="B33" s="26"/>
      <c r="K33" s="43"/>
      <c r="M33" s="26"/>
      <c r="P33" s="45"/>
      <c r="Q33" s="45"/>
      <c r="R33" s="45"/>
      <c r="S33" s="45"/>
    </row>
    <row r="34" spans="2:19" x14ac:dyDescent="0.3">
      <c r="B34" s="26"/>
      <c r="K34" s="43"/>
      <c r="M34" s="26"/>
      <c r="P34" s="45"/>
      <c r="Q34" s="45"/>
      <c r="R34" s="45"/>
      <c r="S34" s="45"/>
    </row>
    <row r="35" spans="2:19" ht="7.5" customHeight="1" x14ac:dyDescent="0.3">
      <c r="B35" s="26"/>
      <c r="C35" s="26"/>
      <c r="D35" s="26"/>
      <c r="E35" s="26"/>
      <c r="F35" s="26"/>
      <c r="G35" s="26"/>
      <c r="H35" s="26"/>
      <c r="I35" s="26"/>
      <c r="J35" s="26"/>
      <c r="K35" s="46"/>
      <c r="L35" s="26"/>
      <c r="M35" s="26"/>
      <c r="P35" s="45"/>
      <c r="Q35" s="45"/>
      <c r="R35" s="45"/>
      <c r="S35" s="45"/>
    </row>
    <row r="36" spans="2:19" x14ac:dyDescent="0.3">
      <c r="K36" s="43"/>
      <c r="P36" s="45"/>
      <c r="Q36" s="45"/>
      <c r="R36" s="45"/>
      <c r="S36" s="45"/>
    </row>
    <row r="37" spans="2:19" x14ac:dyDescent="0.3">
      <c r="K37" s="43"/>
      <c r="P37" s="45"/>
      <c r="Q37" s="45"/>
      <c r="R37" s="45"/>
      <c r="S37" s="45"/>
    </row>
    <row r="38" spans="2:19" x14ac:dyDescent="0.3">
      <c r="K38" s="43"/>
      <c r="P38" s="45"/>
      <c r="Q38" s="45"/>
      <c r="R38" s="45"/>
      <c r="S38" s="45"/>
    </row>
    <row r="39" spans="2:19" x14ac:dyDescent="0.3">
      <c r="K39" s="43"/>
    </row>
    <row r="50" spans="11:11" x14ac:dyDescent="0.3">
      <c r="K50" s="43"/>
    </row>
    <row r="51" spans="11:11" x14ac:dyDescent="0.3">
      <c r="K51" s="43"/>
    </row>
  </sheetData>
  <mergeCells count="1">
    <mergeCell ref="D10:F1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Scroll Bar 1">
              <controlPr defaultSize="0" autoPict="0">
                <anchor moveWithCells="1">
                  <from>
                    <xdr:col>5</xdr:col>
                    <xdr:colOff>114300</xdr:colOff>
                    <xdr:row>14</xdr:row>
                    <xdr:rowOff>38100</xdr:rowOff>
                  </from>
                  <to>
                    <xdr:col>6</xdr:col>
                    <xdr:colOff>596900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5" name="Scroll Bar 5">
              <controlPr defaultSize="0" autoPict="0">
                <anchor moveWithCells="1">
                  <from>
                    <xdr:col>5</xdr:col>
                    <xdr:colOff>101600</xdr:colOff>
                    <xdr:row>22</xdr:row>
                    <xdr:rowOff>38100</xdr:rowOff>
                  </from>
                  <to>
                    <xdr:col>6</xdr:col>
                    <xdr:colOff>584200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6" name="Scroll Bar 6">
              <controlPr defaultSize="0" autoPict="0">
                <anchor moveWithCells="1">
                  <from>
                    <xdr:col>5</xdr:col>
                    <xdr:colOff>114300</xdr:colOff>
                    <xdr:row>15</xdr:row>
                    <xdr:rowOff>38100</xdr:rowOff>
                  </from>
                  <to>
                    <xdr:col>6</xdr:col>
                    <xdr:colOff>596900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55"/>
  <sheetViews>
    <sheetView showGridLines="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36328125" style="20" customWidth="1"/>
    <col min="4" max="4" width="26.453125" style="20" customWidth="1"/>
    <col min="5" max="5" width="20.453125" style="20" bestFit="1" customWidth="1"/>
    <col min="6" max="12" width="9.1796875" style="20"/>
    <col min="13" max="13" width="1.453125" style="20" customWidth="1"/>
    <col min="14" max="16384" width="9.1796875" style="20"/>
  </cols>
  <sheetData>
    <row r="2" spans="2:16" x14ac:dyDescent="0.3">
      <c r="M2" s="21"/>
    </row>
    <row r="3" spans="2:16" ht="15.5" x14ac:dyDescent="0.35">
      <c r="M3" s="17" t="s">
        <v>53</v>
      </c>
    </row>
    <row r="5" spans="2:16" ht="20" x14ac:dyDescent="0.4">
      <c r="P5" s="22"/>
    </row>
    <row r="6" spans="2:16" ht="14.25" customHeight="1" x14ac:dyDescent="0.4">
      <c r="D6" s="23" t="s">
        <v>54</v>
      </c>
      <c r="E6" s="24"/>
      <c r="P6" s="22"/>
    </row>
    <row r="7" spans="2:16" ht="9" customHeight="1" x14ac:dyDescent="0.4">
      <c r="B7" s="23"/>
      <c r="E7" s="24"/>
      <c r="P7" s="22"/>
    </row>
    <row r="8" spans="2:16" ht="7.5" customHeight="1" x14ac:dyDescent="0.3">
      <c r="B8" s="25"/>
      <c r="C8" s="26"/>
      <c r="D8" s="26"/>
      <c r="E8" s="27"/>
      <c r="F8" s="26"/>
      <c r="G8" s="26"/>
      <c r="H8" s="26"/>
      <c r="I8" s="26"/>
      <c r="J8" s="26"/>
      <c r="K8" s="26"/>
      <c r="L8" s="26"/>
      <c r="M8" s="26"/>
    </row>
    <row r="9" spans="2:16" x14ac:dyDescent="0.3">
      <c r="B9" s="26"/>
      <c r="M9" s="26"/>
    </row>
    <row r="10" spans="2:16" x14ac:dyDescent="0.3">
      <c r="B10" s="26"/>
      <c r="D10" s="28" t="s">
        <v>19</v>
      </c>
      <c r="E10" s="28"/>
      <c r="M10" s="26"/>
    </row>
    <row r="11" spans="2:16" x14ac:dyDescent="0.3">
      <c r="B11" s="26"/>
      <c r="M11" s="26"/>
    </row>
    <row r="12" spans="2:16" x14ac:dyDescent="0.3">
      <c r="B12" s="26"/>
      <c r="D12" s="20" t="s">
        <v>3</v>
      </c>
      <c r="E12" s="41">
        <f ca="1">TODAY()</f>
        <v>46122</v>
      </c>
      <c r="M12" s="26"/>
    </row>
    <row r="13" spans="2:16" x14ac:dyDescent="0.3">
      <c r="B13" s="26"/>
      <c r="D13" s="20" t="s">
        <v>4</v>
      </c>
      <c r="E13" s="41">
        <f ca="1">TODAY()+270</f>
        <v>46392</v>
      </c>
      <c r="M13" s="26"/>
    </row>
    <row r="14" spans="2:16" x14ac:dyDescent="0.3">
      <c r="B14" s="26"/>
      <c r="D14" s="20" t="s">
        <v>20</v>
      </c>
      <c r="E14" s="43">
        <f ca="1">(E13-E12)/365</f>
        <v>0.73972602739726023</v>
      </c>
      <c r="M14" s="26"/>
    </row>
    <row r="15" spans="2:16" x14ac:dyDescent="0.3">
      <c r="B15" s="26"/>
      <c r="M15" s="26"/>
    </row>
    <row r="16" spans="2:16" x14ac:dyDescent="0.3">
      <c r="B16" s="26"/>
      <c r="D16" s="20" t="s">
        <v>5</v>
      </c>
      <c r="E16" s="23">
        <f>'ReverseConvertible (1)'!E15</f>
        <v>0.161</v>
      </c>
      <c r="M16" s="26"/>
    </row>
    <row r="17" spans="2:13" x14ac:dyDescent="0.3">
      <c r="B17" s="26"/>
      <c r="D17" s="20" t="s">
        <v>21</v>
      </c>
      <c r="E17" s="23">
        <f>'ReverseConvertible (1)'!E16</f>
        <v>4.0000000000000001E-3</v>
      </c>
      <c r="M17" s="26"/>
    </row>
    <row r="18" spans="2:13" x14ac:dyDescent="0.3">
      <c r="B18" s="26"/>
      <c r="D18" s="20" t="s">
        <v>22</v>
      </c>
      <c r="E18" s="23">
        <f>'ReverseConvertible (1)'!E17</f>
        <v>6.0000000000000001E-3</v>
      </c>
      <c r="M18" s="26"/>
    </row>
    <row r="19" spans="2:13" x14ac:dyDescent="0.3">
      <c r="B19" s="26"/>
      <c r="D19" s="20" t="s">
        <v>8</v>
      </c>
      <c r="E19" s="43">
        <f>'ReverseConvertible (1)'!E18</f>
        <v>95</v>
      </c>
      <c r="M19" s="26"/>
    </row>
    <row r="20" spans="2:13" x14ac:dyDescent="0.3">
      <c r="B20" s="26"/>
      <c r="D20" s="20" t="s">
        <v>9</v>
      </c>
      <c r="E20" s="43">
        <f>'ReverseConvertible (1)'!E19</f>
        <v>100</v>
      </c>
      <c r="M20" s="26"/>
    </row>
    <row r="21" spans="2:13" x14ac:dyDescent="0.3">
      <c r="B21" s="26"/>
      <c r="D21" s="20" t="s">
        <v>23</v>
      </c>
      <c r="E21" s="43">
        <f ca="1">'ReverseConvertible (1)'!K12*EXP(-'Berechnungen (1)'!E17*('ReverseConvertible (1)'!K13-'ReverseConvertible (1)'!E12)/365)+'ReverseConvertible (1)'!K14*EXP(-'Berechnungen (1)'!E17*('ReverseConvertible (1)'!K15-'ReverseConvertible (1)'!E12)/365)+'ReverseConvertible (1)'!K16*EXP(-'Berechnungen (1)'!E17*('ReverseConvertible (1)'!K17-'ReverseConvertible (1)'!E12)/365)</f>
        <v>0</v>
      </c>
      <c r="M21" s="26"/>
    </row>
    <row r="22" spans="2:13" x14ac:dyDescent="0.3">
      <c r="B22" s="26"/>
      <c r="D22" s="20" t="s">
        <v>35</v>
      </c>
      <c r="E22" s="43">
        <f>'ReverseConvertible (1)'!E22</f>
        <v>1000</v>
      </c>
      <c r="M22" s="26"/>
    </row>
    <row r="23" spans="2:13" x14ac:dyDescent="0.3">
      <c r="B23" s="26"/>
      <c r="M23" s="26"/>
    </row>
    <row r="24" spans="2:13" x14ac:dyDescent="0.3">
      <c r="B24" s="26"/>
      <c r="D24" s="20" t="s">
        <v>41</v>
      </c>
      <c r="E24" s="50">
        <f ca="1">E22/(1+E18+E17)^E14</f>
        <v>992.6665035645882</v>
      </c>
      <c r="M24" s="26"/>
    </row>
    <row r="25" spans="2:13" x14ac:dyDescent="0.3">
      <c r="B25" s="26"/>
      <c r="D25" s="20" t="s">
        <v>40</v>
      </c>
      <c r="E25" s="50">
        <f ca="1">(E22+E32)/(1+E17+E18)^E14</f>
        <v>1033.0550056039142</v>
      </c>
      <c r="M25" s="26"/>
    </row>
    <row r="26" spans="2:13" x14ac:dyDescent="0.3">
      <c r="B26" s="26"/>
      <c r="D26" s="20" t="s">
        <v>36</v>
      </c>
      <c r="E26" s="50">
        <f>E22/E19</f>
        <v>10.526315789473685</v>
      </c>
      <c r="M26" s="26"/>
    </row>
    <row r="27" spans="2:13" x14ac:dyDescent="0.3">
      <c r="B27" s="26"/>
      <c r="M27" s="26"/>
    </row>
    <row r="28" spans="2:13" x14ac:dyDescent="0.3">
      <c r="B28" s="26"/>
      <c r="D28" s="20" t="s">
        <v>24</v>
      </c>
      <c r="E28" s="51">
        <f ca="1">(E25-E26*E53)/E22</f>
        <v>1.0000000000000002</v>
      </c>
      <c r="M28" s="26"/>
    </row>
    <row r="29" spans="2:13" x14ac:dyDescent="0.3">
      <c r="B29" s="26"/>
      <c r="D29" s="20" t="s">
        <v>10</v>
      </c>
      <c r="E29" s="51">
        <f>'ReverseConvertible (1)'!E20</f>
        <v>1</v>
      </c>
      <c r="M29" s="26"/>
    </row>
    <row r="30" spans="2:13" x14ac:dyDescent="0.3">
      <c r="B30" s="26"/>
      <c r="D30" s="20" t="s">
        <v>25</v>
      </c>
      <c r="E30" s="52">
        <f ca="1">'ReverseConvertible (1)'!E29</f>
        <v>0</v>
      </c>
      <c r="M30" s="26"/>
    </row>
    <row r="31" spans="2:13" x14ac:dyDescent="0.3">
      <c r="B31" s="26"/>
      <c r="E31" s="52"/>
      <c r="M31" s="26"/>
    </row>
    <row r="32" spans="2:13" x14ac:dyDescent="0.3">
      <c r="B32" s="26"/>
      <c r="D32" s="20" t="s">
        <v>38</v>
      </c>
      <c r="E32" s="53">
        <f ca="1">(E22-E24+E26*E53)*(1+E17+E18)^E14</f>
        <v>40.686879122337494</v>
      </c>
      <c r="M32" s="26"/>
    </row>
    <row r="33" spans="2:13" x14ac:dyDescent="0.3">
      <c r="B33" s="26"/>
      <c r="D33" s="20" t="s">
        <v>39</v>
      </c>
      <c r="E33" s="54">
        <f ca="1">(1+E32/E22)^(1/E14)-1</f>
        <v>5.5392930971394749E-2</v>
      </c>
      <c r="M33" s="26"/>
    </row>
    <row r="34" spans="2:13" x14ac:dyDescent="0.3">
      <c r="B34" s="26"/>
      <c r="E34" s="52"/>
      <c r="M34" s="26"/>
    </row>
    <row r="35" spans="2:13" x14ac:dyDescent="0.3">
      <c r="B35" s="26"/>
      <c r="E35" s="52"/>
      <c r="M35" s="26"/>
    </row>
    <row r="36" spans="2:13" x14ac:dyDescent="0.3">
      <c r="B36" s="26"/>
      <c r="E36" s="52"/>
      <c r="M36" s="26"/>
    </row>
    <row r="37" spans="2:13" x14ac:dyDescent="0.3">
      <c r="B37" s="26"/>
      <c r="E37" s="52"/>
      <c r="M37" s="26"/>
    </row>
    <row r="38" spans="2:13" x14ac:dyDescent="0.3">
      <c r="B38" s="26"/>
      <c r="E38" s="52"/>
      <c r="M38" s="26"/>
    </row>
    <row r="39" spans="2:13" x14ac:dyDescent="0.3">
      <c r="B39" s="26"/>
      <c r="M39" s="26"/>
    </row>
    <row r="40" spans="2:13" ht="14.5" x14ac:dyDescent="0.35">
      <c r="B40" s="26"/>
      <c r="D40" s="55" t="s">
        <v>34</v>
      </c>
      <c r="M40" s="26"/>
    </row>
    <row r="41" spans="2:13" ht="14.5" x14ac:dyDescent="0.35">
      <c r="B41" s="26"/>
      <c r="D41" s="55"/>
      <c r="M41" s="26"/>
    </row>
    <row r="42" spans="2:13" x14ac:dyDescent="0.3">
      <c r="B42" s="26"/>
      <c r="D42" s="20" t="s">
        <v>26</v>
      </c>
      <c r="E42" s="43">
        <f ca="1">(LN((E20-E21)/E19)+(E17+E16^2/2)*E14)/(E16*E14^0.5)</f>
        <v>0.46102830616033036</v>
      </c>
      <c r="M42" s="26"/>
    </row>
    <row r="43" spans="2:13" x14ac:dyDescent="0.3">
      <c r="B43" s="26"/>
      <c r="D43" s="20" t="s">
        <v>27</v>
      </c>
      <c r="E43" s="43">
        <f ca="1">E42-E16*E14^0.5</f>
        <v>0.32255650991226986</v>
      </c>
      <c r="M43" s="26"/>
    </row>
    <row r="44" spans="2:13" x14ac:dyDescent="0.3">
      <c r="B44" s="26"/>
      <c r="E44" s="43"/>
      <c r="M44" s="26"/>
    </row>
    <row r="45" spans="2:13" x14ac:dyDescent="0.3">
      <c r="B45" s="26"/>
      <c r="D45" s="20" t="s">
        <v>28</v>
      </c>
      <c r="E45" s="43">
        <f ca="1">NORMSDIST(E42)</f>
        <v>0.67761085151159328</v>
      </c>
      <c r="M45" s="26"/>
    </row>
    <row r="46" spans="2:13" x14ac:dyDescent="0.3">
      <c r="B46" s="26"/>
      <c r="D46" s="20" t="s">
        <v>29</v>
      </c>
      <c r="E46" s="43">
        <f ca="1">NORMSDIST(E43)</f>
        <v>0.6264844327143031</v>
      </c>
      <c r="M46" s="26"/>
    </row>
    <row r="47" spans="2:13" x14ac:dyDescent="0.3">
      <c r="B47" s="26"/>
      <c r="E47" s="43"/>
      <c r="M47" s="26"/>
    </row>
    <row r="48" spans="2:13" x14ac:dyDescent="0.3">
      <c r="B48" s="26"/>
      <c r="D48" s="20" t="s">
        <v>30</v>
      </c>
      <c r="E48" s="43">
        <f ca="1">(E20-E21)*E45-E19*EXP(-E14*E17)*E46</f>
        <v>8.4209059647579707</v>
      </c>
      <c r="M48" s="26"/>
    </row>
    <row r="49" spans="2:13" x14ac:dyDescent="0.3">
      <c r="B49" s="26"/>
      <c r="E49" s="43"/>
      <c r="M49" s="26"/>
    </row>
    <row r="50" spans="2:13" x14ac:dyDescent="0.3">
      <c r="B50" s="26"/>
      <c r="D50" s="20" t="s">
        <v>31</v>
      </c>
      <c r="E50" s="43">
        <f ca="1">NORMSDIST(-E42)</f>
        <v>0.32238914848840672</v>
      </c>
      <c r="M50" s="26"/>
    </row>
    <row r="51" spans="2:13" x14ac:dyDescent="0.3">
      <c r="B51" s="26"/>
      <c r="D51" s="20" t="s">
        <v>32</v>
      </c>
      <c r="E51" s="43">
        <f ca="1">NORMSDIST(-E43)</f>
        <v>0.3735155672856969</v>
      </c>
      <c r="M51" s="26"/>
    </row>
    <row r="52" spans="2:13" x14ac:dyDescent="0.3">
      <c r="B52" s="26"/>
      <c r="E52" s="43"/>
      <c r="M52" s="26"/>
    </row>
    <row r="53" spans="2:13" x14ac:dyDescent="0.3">
      <c r="B53" s="26"/>
      <c r="D53" s="20" t="s">
        <v>33</v>
      </c>
      <c r="E53" s="43">
        <f ca="1">E19*EXP(-E17*E14)*E51-(E20-E21)*E50</f>
        <v>3.1402255323718293</v>
      </c>
      <c r="M53" s="26"/>
    </row>
    <row r="54" spans="2:13" x14ac:dyDescent="0.3">
      <c r="B54" s="26"/>
      <c r="M54" s="26"/>
    </row>
    <row r="55" spans="2:13" ht="7.5" customHeight="1" x14ac:dyDescent="0.3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</sheetData>
  <mergeCells count="1">
    <mergeCell ref="D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5"/>
  <sheetViews>
    <sheetView showGridLines="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36328125" style="20" customWidth="1"/>
    <col min="4" max="4" width="26.453125" style="20" customWidth="1"/>
    <col min="5" max="5" width="20.453125" style="20" bestFit="1" customWidth="1"/>
    <col min="6" max="12" width="9.1796875" style="20"/>
    <col min="13" max="13" width="1.453125" style="20" customWidth="1"/>
    <col min="14" max="16384" width="9.1796875" style="20"/>
  </cols>
  <sheetData>
    <row r="2" spans="2:16" x14ac:dyDescent="0.3">
      <c r="M2" s="21"/>
    </row>
    <row r="3" spans="2:16" ht="15.5" x14ac:dyDescent="0.35">
      <c r="M3" s="17" t="s">
        <v>53</v>
      </c>
    </row>
    <row r="5" spans="2:16" ht="20" x14ac:dyDescent="0.4">
      <c r="P5" s="22"/>
    </row>
    <row r="6" spans="2:16" ht="14.25" customHeight="1" x14ac:dyDescent="0.4">
      <c r="D6" s="23" t="s">
        <v>54</v>
      </c>
      <c r="E6" s="24"/>
      <c r="P6" s="22"/>
    </row>
    <row r="7" spans="2:16" ht="9" customHeight="1" x14ac:dyDescent="0.4">
      <c r="B7" s="23"/>
      <c r="E7" s="24"/>
      <c r="P7" s="22"/>
    </row>
    <row r="8" spans="2:16" ht="7.5" customHeight="1" x14ac:dyDescent="0.3">
      <c r="B8" s="25"/>
      <c r="C8" s="26"/>
      <c r="D8" s="26"/>
      <c r="E8" s="27"/>
      <c r="F8" s="26"/>
      <c r="G8" s="26"/>
      <c r="H8" s="26"/>
      <c r="I8" s="26"/>
      <c r="J8" s="26"/>
      <c r="K8" s="26"/>
      <c r="L8" s="26"/>
      <c r="M8" s="26"/>
    </row>
    <row r="9" spans="2:16" x14ac:dyDescent="0.3">
      <c r="B9" s="26"/>
      <c r="M9" s="26"/>
    </row>
    <row r="10" spans="2:16" x14ac:dyDescent="0.3">
      <c r="B10" s="26"/>
      <c r="D10" s="28" t="s">
        <v>19</v>
      </c>
      <c r="E10" s="28"/>
      <c r="M10" s="26"/>
    </row>
    <row r="11" spans="2:16" x14ac:dyDescent="0.3">
      <c r="B11" s="26"/>
      <c r="M11" s="26"/>
    </row>
    <row r="12" spans="2:16" x14ac:dyDescent="0.3">
      <c r="B12" s="26"/>
      <c r="D12" s="20" t="s">
        <v>3</v>
      </c>
      <c r="E12" s="41">
        <f ca="1">TODAY()</f>
        <v>46122</v>
      </c>
      <c r="M12" s="26"/>
    </row>
    <row r="13" spans="2:16" x14ac:dyDescent="0.3">
      <c r="B13" s="26"/>
      <c r="D13" s="20" t="s">
        <v>4</v>
      </c>
      <c r="E13" s="41">
        <f ca="1">TODAY()+270</f>
        <v>46392</v>
      </c>
      <c r="M13" s="26"/>
    </row>
    <row r="14" spans="2:16" x14ac:dyDescent="0.3">
      <c r="B14" s="26"/>
      <c r="D14" s="20" t="s">
        <v>20</v>
      </c>
      <c r="E14" s="43">
        <f ca="1">(E13-E12)/365</f>
        <v>0.73972602739726023</v>
      </c>
      <c r="M14" s="26"/>
    </row>
    <row r="15" spans="2:16" x14ac:dyDescent="0.3">
      <c r="B15" s="26"/>
      <c r="M15" s="26"/>
    </row>
    <row r="16" spans="2:16" x14ac:dyDescent="0.3">
      <c r="B16" s="26"/>
      <c r="D16" s="20" t="s">
        <v>5</v>
      </c>
      <c r="E16" s="23">
        <f>'ReverseConvertible (2)'!E15</f>
        <v>0.161</v>
      </c>
      <c r="M16" s="26"/>
    </row>
    <row r="17" spans="2:13" x14ac:dyDescent="0.3">
      <c r="B17" s="26"/>
      <c r="D17" s="20" t="s">
        <v>21</v>
      </c>
      <c r="E17" s="23">
        <f>'ReverseConvertible (2)'!E16</f>
        <v>4.0000000000000001E-3</v>
      </c>
      <c r="M17" s="26"/>
    </row>
    <row r="18" spans="2:13" x14ac:dyDescent="0.3">
      <c r="B18" s="26"/>
      <c r="D18" s="20" t="s">
        <v>22</v>
      </c>
      <c r="E18" s="23">
        <f>'ReverseConvertible (2)'!E17</f>
        <v>6.0000000000000001E-3</v>
      </c>
      <c r="M18" s="26"/>
    </row>
    <row r="19" spans="2:13" x14ac:dyDescent="0.3">
      <c r="B19" s="26"/>
      <c r="D19" s="20" t="s">
        <v>8</v>
      </c>
      <c r="E19" s="43">
        <f>'ReverseConvertible (2)'!E18</f>
        <v>95</v>
      </c>
      <c r="M19" s="26"/>
    </row>
    <row r="20" spans="2:13" x14ac:dyDescent="0.3">
      <c r="B20" s="26"/>
      <c r="D20" s="20" t="s">
        <v>9</v>
      </c>
      <c r="E20" s="43">
        <f>'ReverseConvertible (2)'!E19</f>
        <v>100</v>
      </c>
      <c r="M20" s="26"/>
    </row>
    <row r="21" spans="2:13" x14ac:dyDescent="0.3">
      <c r="B21" s="26"/>
      <c r="D21" s="20" t="s">
        <v>23</v>
      </c>
      <c r="E21" s="43">
        <f ca="1">'ReverseConvertible (2)'!K12*EXP(-'Berechnungen (2)'!E17*('ReverseConvertible (2)'!K13-'ReverseConvertible (2)'!E12)/365)+'ReverseConvertible (2)'!K14*EXP(-'Berechnungen (2)'!E17*('ReverseConvertible (2)'!K15-'ReverseConvertible (2)'!E12)/365)+'ReverseConvertible (2)'!K16*EXP(-'Berechnungen (2)'!E17*('ReverseConvertible (2)'!K17-'ReverseConvertible (2)'!E12)/365)</f>
        <v>0</v>
      </c>
      <c r="M21" s="26"/>
    </row>
    <row r="22" spans="2:13" x14ac:dyDescent="0.3">
      <c r="B22" s="26"/>
      <c r="D22" s="20" t="s">
        <v>35</v>
      </c>
      <c r="E22" s="43">
        <f>'ReverseConvertible (2)'!E22</f>
        <v>1000</v>
      </c>
      <c r="M22" s="26"/>
    </row>
    <row r="23" spans="2:13" x14ac:dyDescent="0.3">
      <c r="B23" s="26"/>
      <c r="M23" s="26"/>
    </row>
    <row r="24" spans="2:13" x14ac:dyDescent="0.3">
      <c r="B24" s="26"/>
      <c r="D24" s="20" t="s">
        <v>41</v>
      </c>
      <c r="E24" s="50">
        <f ca="1">E22/(1+E18+E17)^E14</f>
        <v>992.6665035645882</v>
      </c>
      <c r="M24" s="26"/>
    </row>
    <row r="25" spans="2:13" x14ac:dyDescent="0.3">
      <c r="B25" s="26"/>
      <c r="D25" s="20" t="s">
        <v>40</v>
      </c>
      <c r="E25" s="50">
        <f ca="1">(E22+E32)/(1+E17+E18)^E14</f>
        <v>1042.8910252649307</v>
      </c>
      <c r="M25" s="26"/>
    </row>
    <row r="26" spans="2:13" x14ac:dyDescent="0.3">
      <c r="B26" s="26"/>
      <c r="D26" s="20" t="s">
        <v>36</v>
      </c>
      <c r="E26" s="50">
        <f>E22/E19</f>
        <v>10.526315789473685</v>
      </c>
      <c r="M26" s="26"/>
    </row>
    <row r="27" spans="2:13" x14ac:dyDescent="0.3">
      <c r="B27" s="26"/>
      <c r="M27" s="26"/>
    </row>
    <row r="28" spans="2:13" x14ac:dyDescent="0.3">
      <c r="B28" s="26"/>
      <c r="D28" s="20" t="s">
        <v>24</v>
      </c>
      <c r="E28" s="51">
        <f ca="1">(E25-E26*E53)/E22</f>
        <v>1.0098360196610168</v>
      </c>
      <c r="M28" s="26"/>
    </row>
    <row r="29" spans="2:13" x14ac:dyDescent="0.3">
      <c r="B29" s="26"/>
      <c r="D29" s="20" t="s">
        <v>10</v>
      </c>
      <c r="E29" s="51">
        <f>'ReverseConvertible (2)'!E20</f>
        <v>1</v>
      </c>
      <c r="M29" s="26"/>
    </row>
    <row r="30" spans="2:13" x14ac:dyDescent="0.3">
      <c r="B30" s="26"/>
      <c r="D30" s="20" t="s">
        <v>25</v>
      </c>
      <c r="E30" s="52">
        <f ca="1">'ReverseConvertible (2)'!E29</f>
        <v>9.8360196610167705E-3</v>
      </c>
      <c r="M30" s="26"/>
    </row>
    <row r="31" spans="2:13" x14ac:dyDescent="0.3">
      <c r="B31" s="26"/>
      <c r="E31" s="52"/>
      <c r="M31" s="26"/>
    </row>
    <row r="32" spans="2:13" x14ac:dyDescent="0.3">
      <c r="B32" s="26"/>
      <c r="D32" s="20" t="s">
        <v>38</v>
      </c>
      <c r="E32" s="53">
        <f ca="1">E22*((E33+1)^E14-1)</f>
        <v>50.59556408923838</v>
      </c>
      <c r="M32" s="26"/>
    </row>
    <row r="33" spans="2:13" x14ac:dyDescent="0.3">
      <c r="B33" s="26"/>
      <c r="D33" s="20" t="s">
        <v>39</v>
      </c>
      <c r="E33" s="54">
        <f>'ReverseConvertible (2)'!E23</f>
        <v>6.9000000000000006E-2</v>
      </c>
      <c r="M33" s="26"/>
    </row>
    <row r="34" spans="2:13" x14ac:dyDescent="0.3">
      <c r="B34" s="26"/>
      <c r="E34" s="52"/>
      <c r="M34" s="26"/>
    </row>
    <row r="35" spans="2:13" x14ac:dyDescent="0.3">
      <c r="B35" s="26"/>
      <c r="E35" s="52"/>
      <c r="M35" s="26"/>
    </row>
    <row r="36" spans="2:13" x14ac:dyDescent="0.3">
      <c r="B36" s="26"/>
      <c r="E36" s="52"/>
      <c r="M36" s="26"/>
    </row>
    <row r="37" spans="2:13" x14ac:dyDescent="0.3">
      <c r="B37" s="26"/>
      <c r="E37" s="52"/>
      <c r="M37" s="26"/>
    </row>
    <row r="38" spans="2:13" x14ac:dyDescent="0.3">
      <c r="B38" s="26"/>
      <c r="E38" s="52"/>
      <c r="M38" s="26"/>
    </row>
    <row r="39" spans="2:13" x14ac:dyDescent="0.3">
      <c r="B39" s="26"/>
      <c r="M39" s="26"/>
    </row>
    <row r="40" spans="2:13" ht="14.5" x14ac:dyDescent="0.35">
      <c r="B40" s="26"/>
      <c r="D40" s="55" t="s">
        <v>34</v>
      </c>
      <c r="M40" s="26"/>
    </row>
    <row r="41" spans="2:13" ht="14.5" x14ac:dyDescent="0.35">
      <c r="B41" s="26"/>
      <c r="D41" s="55"/>
      <c r="M41" s="26"/>
    </row>
    <row r="42" spans="2:13" x14ac:dyDescent="0.3">
      <c r="B42" s="26"/>
      <c r="D42" s="20" t="s">
        <v>26</v>
      </c>
      <c r="E42" s="43">
        <f ca="1">(LN((E20-E21)/E19)+(E17+E16^2/2)*E14)/(E16*E14^0.5)</f>
        <v>0.46102830616033036</v>
      </c>
      <c r="M42" s="26"/>
    </row>
    <row r="43" spans="2:13" x14ac:dyDescent="0.3">
      <c r="B43" s="26"/>
      <c r="D43" s="20" t="s">
        <v>27</v>
      </c>
      <c r="E43" s="43">
        <f ca="1">E42-E16*E14^0.5</f>
        <v>0.32255650991226986</v>
      </c>
      <c r="M43" s="26"/>
    </row>
    <row r="44" spans="2:13" x14ac:dyDescent="0.3">
      <c r="B44" s="26"/>
      <c r="E44" s="43"/>
      <c r="M44" s="26"/>
    </row>
    <row r="45" spans="2:13" x14ac:dyDescent="0.3">
      <c r="B45" s="26"/>
      <c r="D45" s="20" t="s">
        <v>28</v>
      </c>
      <c r="E45" s="43">
        <f ca="1">NORMSDIST(E42)</f>
        <v>0.67761085151159328</v>
      </c>
      <c r="M45" s="26"/>
    </row>
    <row r="46" spans="2:13" x14ac:dyDescent="0.3">
      <c r="B46" s="26"/>
      <c r="D46" s="20" t="s">
        <v>29</v>
      </c>
      <c r="E46" s="43">
        <f ca="1">NORMSDIST(E43)</f>
        <v>0.6264844327143031</v>
      </c>
      <c r="M46" s="26"/>
    </row>
    <row r="47" spans="2:13" x14ac:dyDescent="0.3">
      <c r="B47" s="26"/>
      <c r="E47" s="43"/>
      <c r="M47" s="26"/>
    </row>
    <row r="48" spans="2:13" x14ac:dyDescent="0.3">
      <c r="B48" s="26"/>
      <c r="D48" s="20" t="s">
        <v>30</v>
      </c>
      <c r="E48" s="43">
        <f ca="1">(E20-E21)*E45-E19*EXP(-E14*E17)*E46</f>
        <v>8.4209059647579707</v>
      </c>
      <c r="M48" s="26"/>
    </row>
    <row r="49" spans="2:13" x14ac:dyDescent="0.3">
      <c r="B49" s="26"/>
      <c r="E49" s="43"/>
      <c r="M49" s="26"/>
    </row>
    <row r="50" spans="2:13" x14ac:dyDescent="0.3">
      <c r="B50" s="26"/>
      <c r="D50" s="20" t="s">
        <v>31</v>
      </c>
      <c r="E50" s="43">
        <f ca="1">NORMSDIST(-E42)</f>
        <v>0.32238914848840672</v>
      </c>
      <c r="M50" s="26"/>
    </row>
    <row r="51" spans="2:13" x14ac:dyDescent="0.3">
      <c r="B51" s="26"/>
      <c r="D51" s="20" t="s">
        <v>32</v>
      </c>
      <c r="E51" s="43">
        <f ca="1">NORMSDIST(-E43)</f>
        <v>0.3735155672856969</v>
      </c>
      <c r="M51" s="26"/>
    </row>
    <row r="52" spans="2:13" x14ac:dyDescent="0.3">
      <c r="B52" s="26"/>
      <c r="E52" s="43"/>
      <c r="M52" s="26"/>
    </row>
    <row r="53" spans="2:13" x14ac:dyDescent="0.3">
      <c r="B53" s="26"/>
      <c r="D53" s="20" t="s">
        <v>33</v>
      </c>
      <c r="E53" s="43">
        <f ca="1">E19*EXP(-E17*E14)*E51-(E20-E21)*E50</f>
        <v>3.1402255323718293</v>
      </c>
      <c r="M53" s="26"/>
    </row>
    <row r="54" spans="2:13" x14ac:dyDescent="0.3">
      <c r="B54" s="26"/>
      <c r="M54" s="26"/>
    </row>
    <row r="55" spans="2:13" ht="7.5" customHeight="1" x14ac:dyDescent="0.3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</sheetData>
  <mergeCells count="1">
    <mergeCell ref="D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Einleitung &amp; Vorgehensweise</vt:lpstr>
      <vt:lpstr>ReverseConvertible (1)</vt:lpstr>
      <vt:lpstr>ReverseConvertible (2)</vt:lpstr>
      <vt:lpstr>Berechnungen (1)</vt:lpstr>
      <vt:lpstr>Berechnungen (2)</vt:lpstr>
      <vt:lpstr>'Einleitung &amp; Vorgehensweise'!Print_Area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Wilding</dc:creator>
  <cp:lastModifiedBy>Maurice Kammermann</cp:lastModifiedBy>
  <dcterms:created xsi:type="dcterms:W3CDTF">2013-01-25T14:57:15Z</dcterms:created>
  <dcterms:modified xsi:type="dcterms:W3CDTF">2026-04-10T14:19:31Z</dcterms:modified>
</cp:coreProperties>
</file>